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cgo365.sharepoint.com/sites/Clients/ProjectFolders/RMP B&amp;I/_Resources/Calculator Tools/"/>
    </mc:Choice>
  </mc:AlternateContent>
  <xr:revisionPtr revIDLastSave="25" documentId="8_{98A05FBF-990F-4480-8A9E-EB3FE25FA13C}" xr6:coauthVersionLast="47" xr6:coauthVersionMax="47" xr10:uidLastSave="{6951891C-AB29-4422-9B43-A455F027FCA5}"/>
  <workbookProtection workbookAlgorithmName="SHA-512" workbookHashValue="rl1+VuO13Z+CkrvHVkPAkJCkNUSRAbX5o8PxVGtmSdGys3YL/D2OWR+U5cIKriSbDZ2mDywUcGtljyZM0/x+cQ==" workbookSaltValue="fpIv63AF08nyZesixp2DfA==" workbookSpinCount="100000" lockStructure="1"/>
  <bookViews>
    <workbookView xWindow="-108" yWindow="-108" windowWidth="23256" windowHeight="12456" xr2:uid="{37271036-5183-4957-8324-75A62F061A0A}"/>
  </bookViews>
  <sheets>
    <sheet name="Express Input Form" sheetId="2" r:id="rId1"/>
    <sheet name="Summary" sheetId="3" r:id="rId2"/>
    <sheet name="PC Uploader" sheetId="5" state="hidden" r:id="rId3"/>
    <sheet name="Dropdown Tables" sheetId="1" state="hidden" r:id="rId4"/>
    <sheet name="Measure Table" sheetId="6" state="hidden" r:id="rId5"/>
    <sheet name="Versions" sheetId="7" state="hidden" r:id="rId6"/>
  </sheets>
  <definedNames>
    <definedName name="_xlnm._FilterDatabase" localSheetId="3" hidden="1">'Dropdown Tables'!$P$1:$S$603</definedName>
    <definedName name="_xlnm._FilterDatabase" localSheetId="4" hidden="1">'Measure Table'!$A$1:$S$535</definedName>
    <definedName name="BuildingType">'Dropdown Tables'!$B$2:$B$23</definedName>
    <definedName name="CAP">IF(SMBE_Eligible = "No", 0.7, 0.75)</definedName>
    <definedName name="Cap_1yr">TotalCost - DollarCostSavings</definedName>
    <definedName name="Cap_70">TotalCost * 0.7</definedName>
    <definedName name="DollarCostSavings">Summary!$D$20</definedName>
    <definedName name="DoubleCapped">'Express Input Form'!$W$64</definedName>
    <definedName name="FinalCap">MIN(Cap_70, Cap_1yr)</definedName>
    <definedName name="FixtureClassification">'Dropdown Tables'!$J$2:$J$6</definedName>
    <definedName name="Incentives_Total">'Express Input Form'!$X$64</definedName>
    <definedName name="kW_Rate">'Dropdown Tables'!$N$17</definedName>
    <definedName name="kWh_Rate">'Dropdown Tables'!$N$16</definedName>
    <definedName name="kWhSavings_Total">'Express Input Form'!$V$64</definedName>
    <definedName name="kWSavings_Total">'Express Input Form'!$U$64</definedName>
    <definedName name="Measure_Table">'Measure Table'!$A$2:$S$357</definedName>
    <definedName name="Measure_Translator">'Dropdown Tables'!$P$2:$Q$904</definedName>
    <definedName name="NetCost">Summary!$F$16</definedName>
    <definedName name="PaybackwithIncentive">('Express Input Form'!$U$11-TotalCappedIncentive)/Summary!$D$20</definedName>
    <definedName name="_xlnm.Print_Area" localSheetId="0">'Express Input Form'!$B$2:$X$64</definedName>
    <definedName name="_xlnm.Print_Area" localSheetId="1">Summary!$B$2:$M$51</definedName>
    <definedName name="ProjectState">'Express Input Form'!$J$11</definedName>
    <definedName name="Rate_Schedules">'Dropdown Tables'!$L$2:$L$14</definedName>
    <definedName name="SMBE_Eligible">'Express Input Form'!$U$6</definedName>
    <definedName name="SMBEBuildingType">'Dropdown Tables'!$D$2:$D$22</definedName>
    <definedName name="States">'Dropdown Tables'!$J$9:$J$11</definedName>
    <definedName name="TotalCappedIncentive">MIN(Incentives_Total, TotalCost * CAP)</definedName>
    <definedName name="TotalCost">'Express Input Form'!$U$11</definedName>
    <definedName name="TotalProjectWattage">'Express Input Form'!$P$64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63" i="2" l="1"/>
  <c r="P63" i="2" s="1"/>
  <c r="X62" i="2"/>
  <c r="X61" i="2"/>
  <c r="P61" i="2" s="1"/>
  <c r="X60" i="2"/>
  <c r="X59" i="2"/>
  <c r="X58" i="2"/>
  <c r="P58" i="2" s="1"/>
  <c r="X57" i="2"/>
  <c r="P57" i="2" s="1"/>
  <c r="X56" i="2"/>
  <c r="P56" i="2" s="1"/>
  <c r="X55" i="2"/>
  <c r="P55" i="2" s="1"/>
  <c r="X54" i="2"/>
  <c r="X53" i="2"/>
  <c r="X52" i="2"/>
  <c r="X51" i="2"/>
  <c r="X50" i="2"/>
  <c r="P50" i="2" s="1"/>
  <c r="X49" i="2"/>
  <c r="P49" i="2" s="1"/>
  <c r="X48" i="2"/>
  <c r="P48" i="2" s="1"/>
  <c r="X47" i="2"/>
  <c r="P47" i="2" s="1"/>
  <c r="X46" i="2"/>
  <c r="P46" i="2" s="1"/>
  <c r="X45" i="2"/>
  <c r="P45" i="2" s="1"/>
  <c r="X44" i="2"/>
  <c r="P44" i="2" s="1"/>
  <c r="X43" i="2"/>
  <c r="P43" i="2" s="1"/>
  <c r="X42" i="2"/>
  <c r="P42" i="2" s="1"/>
  <c r="X41" i="2"/>
  <c r="P41" i="2" s="1"/>
  <c r="X40" i="2"/>
  <c r="P40" i="2" s="1"/>
  <c r="X39" i="2"/>
  <c r="P39" i="2" s="1"/>
  <c r="X38" i="2"/>
  <c r="P38" i="2" s="1"/>
  <c r="X37" i="2"/>
  <c r="P37" i="2" s="1"/>
  <c r="X36" i="2"/>
  <c r="P36" i="2" s="1"/>
  <c r="X35" i="2"/>
  <c r="P35" i="2" s="1"/>
  <c r="X34" i="2"/>
  <c r="P34" i="2" s="1"/>
  <c r="X33" i="2"/>
  <c r="P33" i="2" s="1"/>
  <c r="X32" i="2"/>
  <c r="P32" i="2" s="1"/>
  <c r="X31" i="2"/>
  <c r="P31" i="2" s="1"/>
  <c r="X30" i="2"/>
  <c r="P30" i="2" s="1"/>
  <c r="X29" i="2"/>
  <c r="P29" i="2" s="1"/>
  <c r="X28" i="2"/>
  <c r="P28" i="2" s="1"/>
  <c r="X27" i="2"/>
  <c r="P27" i="2" s="1"/>
  <c r="J11" i="2" l="1"/>
  <c r="W5" i="2" s="1" a="1"/>
  <c r="W5" i="2" s="1"/>
  <c r="N17" i="1"/>
  <c r="N16" i="1"/>
  <c r="AA5" i="2"/>
  <c r="D10" i="5" l="1"/>
  <c r="M27" i="2"/>
  <c r="O27" i="2" s="1"/>
  <c r="M28" i="2"/>
  <c r="N28" i="2" s="1"/>
  <c r="M29" i="2"/>
  <c r="O29" i="2" s="1"/>
  <c r="M30" i="2"/>
  <c r="O30" i="2" s="1"/>
  <c r="M31" i="2"/>
  <c r="N31" i="2" s="1"/>
  <c r="M32" i="2"/>
  <c r="O32" i="2" s="1"/>
  <c r="M33" i="2"/>
  <c r="O33" i="2" s="1"/>
  <c r="M34" i="2"/>
  <c r="N34" i="2" s="1"/>
  <c r="M35" i="2"/>
  <c r="N35" i="2" s="1"/>
  <c r="M36" i="2"/>
  <c r="O36" i="2" s="1"/>
  <c r="M37" i="2"/>
  <c r="O37" i="2" s="1"/>
  <c r="M38" i="2"/>
  <c r="N38" i="2" s="1"/>
  <c r="M39" i="2"/>
  <c r="N39" i="2" s="1"/>
  <c r="M40" i="2"/>
  <c r="N40" i="2" s="1"/>
  <c r="M41" i="2"/>
  <c r="O41" i="2" s="1"/>
  <c r="M42" i="2"/>
  <c r="N42" i="2" s="1"/>
  <c r="M43" i="2"/>
  <c r="O43" i="2" s="1"/>
  <c r="M44" i="2"/>
  <c r="O44" i="2" s="1"/>
  <c r="M45" i="2"/>
  <c r="N45" i="2" s="1"/>
  <c r="M46" i="2"/>
  <c r="O46" i="2" s="1"/>
  <c r="M47" i="2"/>
  <c r="N47" i="2" s="1"/>
  <c r="M48" i="2"/>
  <c r="N48" i="2" s="1"/>
  <c r="M49" i="2"/>
  <c r="N49" i="2" s="1"/>
  <c r="M50" i="2"/>
  <c r="N50" i="2" s="1"/>
  <c r="M51" i="2"/>
  <c r="O51" i="2" s="1"/>
  <c r="M52" i="2"/>
  <c r="N52" i="2" s="1"/>
  <c r="M53" i="2"/>
  <c r="N53" i="2" s="1"/>
  <c r="M54" i="2"/>
  <c r="O54" i="2" s="1"/>
  <c r="M55" i="2"/>
  <c r="O55" i="2" s="1"/>
  <c r="M56" i="2"/>
  <c r="N56" i="2" s="1"/>
  <c r="M57" i="2"/>
  <c r="O57" i="2" s="1"/>
  <c r="M58" i="2"/>
  <c r="O58" i="2" s="1"/>
  <c r="M59" i="2"/>
  <c r="N59" i="2" s="1"/>
  <c r="M60" i="2"/>
  <c r="N60" i="2" s="1"/>
  <c r="M61" i="2"/>
  <c r="N61" i="2" s="1"/>
  <c r="M62" i="2"/>
  <c r="N62" i="2" s="1"/>
  <c r="M63" i="2"/>
  <c r="O63" i="2" s="1"/>
  <c r="H357" i="6"/>
  <c r="H356" i="6"/>
  <c r="H355" i="6"/>
  <c r="H354" i="6"/>
  <c r="H353" i="6"/>
  <c r="H352" i="6"/>
  <c r="H351" i="6"/>
  <c r="H350" i="6"/>
  <c r="H349" i="6"/>
  <c r="H348" i="6"/>
  <c r="H347" i="6"/>
  <c r="H346" i="6"/>
  <c r="H345" i="6"/>
  <c r="H344" i="6"/>
  <c r="H343" i="6"/>
  <c r="H342" i="6"/>
  <c r="H341" i="6"/>
  <c r="H340" i="6"/>
  <c r="H339" i="6"/>
  <c r="H338" i="6"/>
  <c r="H337" i="6"/>
  <c r="H336" i="6"/>
  <c r="H335" i="6"/>
  <c r="H334" i="6"/>
  <c r="H333" i="6"/>
  <c r="H332" i="6"/>
  <c r="H331" i="6"/>
  <c r="H330" i="6"/>
  <c r="H329" i="6"/>
  <c r="H328" i="6"/>
  <c r="H327" i="6"/>
  <c r="H326" i="6"/>
  <c r="H325" i="6"/>
  <c r="H324" i="6"/>
  <c r="H323" i="6"/>
  <c r="H322" i="6"/>
  <c r="H321" i="6"/>
  <c r="H320" i="6"/>
  <c r="H319" i="6"/>
  <c r="H318" i="6"/>
  <c r="H317" i="6"/>
  <c r="H316" i="6"/>
  <c r="H315" i="6"/>
  <c r="H314" i="6"/>
  <c r="H313" i="6"/>
  <c r="H312" i="6"/>
  <c r="H311" i="6"/>
  <c r="H310" i="6"/>
  <c r="H309" i="6"/>
  <c r="H308" i="6"/>
  <c r="H307" i="6"/>
  <c r="H306" i="6"/>
  <c r="H305" i="6"/>
  <c r="H304" i="6"/>
  <c r="H303" i="6"/>
  <c r="H302" i="6"/>
  <c r="H301" i="6"/>
  <c r="H300" i="6"/>
  <c r="H299" i="6"/>
  <c r="H298" i="6"/>
  <c r="H297" i="6"/>
  <c r="H296" i="6"/>
  <c r="H295" i="6"/>
  <c r="H294" i="6"/>
  <c r="H293" i="6"/>
  <c r="H292" i="6"/>
  <c r="H291" i="6"/>
  <c r="H290" i="6"/>
  <c r="H289" i="6"/>
  <c r="H288" i="6"/>
  <c r="H287" i="6"/>
  <c r="H286" i="6"/>
  <c r="H285" i="6"/>
  <c r="H284" i="6"/>
  <c r="H283" i="6"/>
  <c r="H282" i="6"/>
  <c r="H281" i="6"/>
  <c r="H280" i="6"/>
  <c r="H279" i="6"/>
  <c r="H278" i="6"/>
  <c r="H277" i="6"/>
  <c r="H276" i="6"/>
  <c r="H275" i="6"/>
  <c r="H274" i="6"/>
  <c r="H273" i="6"/>
  <c r="H272" i="6"/>
  <c r="H271" i="6"/>
  <c r="H270" i="6"/>
  <c r="H269" i="6"/>
  <c r="H268" i="6"/>
  <c r="H267" i="6"/>
  <c r="H266" i="6"/>
  <c r="H265" i="6"/>
  <c r="H264" i="6"/>
  <c r="H263" i="6"/>
  <c r="H262" i="6"/>
  <c r="H261" i="6"/>
  <c r="H260" i="6"/>
  <c r="H259" i="6"/>
  <c r="H258" i="6"/>
  <c r="H257" i="6"/>
  <c r="H256" i="6"/>
  <c r="H255" i="6"/>
  <c r="H254" i="6"/>
  <c r="H253" i="6"/>
  <c r="H252" i="6"/>
  <c r="H251" i="6"/>
  <c r="H250" i="6"/>
  <c r="H249" i="6"/>
  <c r="H248" i="6"/>
  <c r="H247" i="6"/>
  <c r="H246" i="6"/>
  <c r="H245" i="6"/>
  <c r="H244" i="6"/>
  <c r="H243" i="6"/>
  <c r="H242" i="6"/>
  <c r="H241" i="6"/>
  <c r="H240" i="6"/>
  <c r="H239" i="6"/>
  <c r="H238" i="6"/>
  <c r="H237" i="6"/>
  <c r="H236" i="6"/>
  <c r="H235" i="6"/>
  <c r="H234" i="6"/>
  <c r="H233" i="6"/>
  <c r="H232" i="6"/>
  <c r="H231" i="6"/>
  <c r="H230" i="6"/>
  <c r="H229" i="6"/>
  <c r="H228" i="6"/>
  <c r="H227" i="6"/>
  <c r="H226" i="6"/>
  <c r="H225" i="6"/>
  <c r="H224" i="6"/>
  <c r="H223" i="6"/>
  <c r="H222" i="6"/>
  <c r="H221" i="6"/>
  <c r="H220" i="6"/>
  <c r="H219" i="6"/>
  <c r="H218" i="6"/>
  <c r="H217" i="6"/>
  <c r="H216" i="6"/>
  <c r="H215" i="6"/>
  <c r="H214" i="6"/>
  <c r="H213" i="6"/>
  <c r="H212" i="6"/>
  <c r="H211" i="6"/>
  <c r="H210" i="6"/>
  <c r="H209" i="6"/>
  <c r="H208" i="6"/>
  <c r="H207" i="6"/>
  <c r="H206" i="6"/>
  <c r="H205" i="6"/>
  <c r="H204" i="6"/>
  <c r="H203" i="6"/>
  <c r="H202" i="6"/>
  <c r="H201" i="6"/>
  <c r="H200" i="6"/>
  <c r="H199" i="6"/>
  <c r="H198" i="6"/>
  <c r="H197" i="6"/>
  <c r="H196" i="6"/>
  <c r="H195" i="6"/>
  <c r="H194" i="6"/>
  <c r="H193" i="6"/>
  <c r="H192" i="6"/>
  <c r="H191" i="6"/>
  <c r="H190" i="6"/>
  <c r="H189" i="6"/>
  <c r="H188" i="6"/>
  <c r="H187" i="6"/>
  <c r="H186" i="6"/>
  <c r="H185" i="6"/>
  <c r="H184" i="6"/>
  <c r="H183" i="6"/>
  <c r="H182" i="6"/>
  <c r="H181" i="6"/>
  <c r="H180" i="6"/>
  <c r="A14" i="5"/>
  <c r="G14" i="5"/>
  <c r="AG14" i="5" s="1"/>
  <c r="H14" i="5"/>
  <c r="AB14" i="5" s="1"/>
  <c r="O14" i="5"/>
  <c r="AD14" i="5"/>
  <c r="A15" i="5"/>
  <c r="G15" i="5"/>
  <c r="AG15" i="5" s="1"/>
  <c r="H15" i="5"/>
  <c r="AB15" i="5" s="1"/>
  <c r="O15" i="5"/>
  <c r="AD15" i="5"/>
  <c r="A16" i="5"/>
  <c r="G16" i="5"/>
  <c r="H16" i="5"/>
  <c r="AB16" i="5" s="1"/>
  <c r="O16" i="5"/>
  <c r="AD16" i="5"/>
  <c r="A17" i="5"/>
  <c r="G17" i="5"/>
  <c r="AG17" i="5" s="1"/>
  <c r="H17" i="5"/>
  <c r="O17" i="5"/>
  <c r="AB17" i="5"/>
  <c r="AD17" i="5"/>
  <c r="A18" i="5"/>
  <c r="G18" i="5"/>
  <c r="AA18" i="5" s="1"/>
  <c r="H18" i="5"/>
  <c r="AB18" i="5" s="1"/>
  <c r="O18" i="5"/>
  <c r="AD18" i="5"/>
  <c r="A19" i="5"/>
  <c r="G19" i="5"/>
  <c r="AA19" i="5" s="1"/>
  <c r="H19" i="5"/>
  <c r="AB19" i="5" s="1"/>
  <c r="O19" i="5"/>
  <c r="AD19" i="5"/>
  <c r="A20" i="5"/>
  <c r="G20" i="5"/>
  <c r="AA20" i="5" s="1"/>
  <c r="H20" i="5"/>
  <c r="AB20" i="5" s="1"/>
  <c r="O20" i="5"/>
  <c r="AD20" i="5"/>
  <c r="A21" i="5"/>
  <c r="G21" i="5"/>
  <c r="H21" i="5"/>
  <c r="AB21" i="5" s="1"/>
  <c r="O21" i="5"/>
  <c r="AD21" i="5"/>
  <c r="A22" i="5"/>
  <c r="G22" i="5"/>
  <c r="AA22" i="5" s="1"/>
  <c r="H22" i="5"/>
  <c r="AB22" i="5" s="1"/>
  <c r="O22" i="5"/>
  <c r="AD22" i="5"/>
  <c r="A23" i="5"/>
  <c r="G23" i="5"/>
  <c r="AA23" i="5" s="1"/>
  <c r="H23" i="5"/>
  <c r="AB23" i="5" s="1"/>
  <c r="O23" i="5"/>
  <c r="AD23" i="5"/>
  <c r="A24" i="5"/>
  <c r="G24" i="5"/>
  <c r="AA24" i="5" s="1"/>
  <c r="H24" i="5"/>
  <c r="AB24" i="5" s="1"/>
  <c r="O24" i="5"/>
  <c r="AD24" i="5"/>
  <c r="A25" i="5"/>
  <c r="G25" i="5"/>
  <c r="AG25" i="5" s="1"/>
  <c r="H25" i="5"/>
  <c r="AB25" i="5" s="1"/>
  <c r="O25" i="5"/>
  <c r="AA25" i="5"/>
  <c r="AD25" i="5"/>
  <c r="A26" i="5"/>
  <c r="G26" i="5"/>
  <c r="AG26" i="5" s="1"/>
  <c r="H26" i="5"/>
  <c r="AB26" i="5" s="1"/>
  <c r="O26" i="5"/>
  <c r="AD26" i="5"/>
  <c r="A27" i="5"/>
  <c r="G27" i="5"/>
  <c r="AA27" i="5" s="1"/>
  <c r="H27" i="5"/>
  <c r="AB27" i="5" s="1"/>
  <c r="O27" i="5"/>
  <c r="AD27" i="5"/>
  <c r="AG27" i="5"/>
  <c r="A28" i="5"/>
  <c r="G28" i="5"/>
  <c r="AA28" i="5" s="1"/>
  <c r="H28" i="5"/>
  <c r="AB28" i="5" s="1"/>
  <c r="O28" i="5"/>
  <c r="AD28" i="5"/>
  <c r="A29" i="5"/>
  <c r="G29" i="5"/>
  <c r="AA29" i="5" s="1"/>
  <c r="H29" i="5"/>
  <c r="AB29" i="5" s="1"/>
  <c r="O29" i="5"/>
  <c r="AD29" i="5"/>
  <c r="A30" i="5"/>
  <c r="G30" i="5"/>
  <c r="AG30" i="5" s="1"/>
  <c r="H30" i="5"/>
  <c r="AB30" i="5" s="1"/>
  <c r="O30" i="5"/>
  <c r="AD30" i="5"/>
  <c r="A31" i="5"/>
  <c r="G31" i="5"/>
  <c r="AG31" i="5" s="1"/>
  <c r="H31" i="5"/>
  <c r="AB31" i="5" s="1"/>
  <c r="O31" i="5"/>
  <c r="AD31" i="5"/>
  <c r="A32" i="5"/>
  <c r="G32" i="5"/>
  <c r="AA32" i="5" s="1"/>
  <c r="H32" i="5"/>
  <c r="AB32" i="5" s="1"/>
  <c r="O32" i="5"/>
  <c r="AD32" i="5"/>
  <c r="A33" i="5"/>
  <c r="G33" i="5"/>
  <c r="AA33" i="5" s="1"/>
  <c r="H33" i="5"/>
  <c r="AB33" i="5" s="1"/>
  <c r="O33" i="5"/>
  <c r="AD33" i="5"/>
  <c r="A34" i="5"/>
  <c r="G34" i="5"/>
  <c r="AA34" i="5" s="1"/>
  <c r="H34" i="5"/>
  <c r="AB34" i="5" s="1"/>
  <c r="O34" i="5"/>
  <c r="AD34" i="5"/>
  <c r="A35" i="5"/>
  <c r="G35" i="5"/>
  <c r="H35" i="5"/>
  <c r="AB35" i="5" s="1"/>
  <c r="O35" i="5"/>
  <c r="AD35" i="5"/>
  <c r="A36" i="5"/>
  <c r="G36" i="5"/>
  <c r="AA36" i="5" s="1"/>
  <c r="H36" i="5"/>
  <c r="AB36" i="5" s="1"/>
  <c r="O36" i="5"/>
  <c r="AD36" i="5"/>
  <c r="A37" i="5"/>
  <c r="G37" i="5"/>
  <c r="AA37" i="5" s="1"/>
  <c r="H37" i="5"/>
  <c r="AB37" i="5" s="1"/>
  <c r="O37" i="5"/>
  <c r="AD37" i="5"/>
  <c r="A38" i="5"/>
  <c r="G38" i="5"/>
  <c r="AG38" i="5" s="1"/>
  <c r="H38" i="5"/>
  <c r="AB38" i="5" s="1"/>
  <c r="O38" i="5"/>
  <c r="AD38" i="5"/>
  <c r="A39" i="5"/>
  <c r="G39" i="5"/>
  <c r="AA39" i="5" s="1"/>
  <c r="H39" i="5"/>
  <c r="AB39" i="5" s="1"/>
  <c r="O39" i="5"/>
  <c r="AD39" i="5"/>
  <c r="A40" i="5"/>
  <c r="G40" i="5"/>
  <c r="AA40" i="5" s="1"/>
  <c r="H40" i="5"/>
  <c r="AB40" i="5" s="1"/>
  <c r="O40" i="5"/>
  <c r="AD40" i="5"/>
  <c r="A41" i="5"/>
  <c r="G41" i="5"/>
  <c r="AA41" i="5" s="1"/>
  <c r="H41" i="5"/>
  <c r="AB41" i="5" s="1"/>
  <c r="O41" i="5"/>
  <c r="AD41" i="5"/>
  <c r="A42" i="5"/>
  <c r="G42" i="5"/>
  <c r="AG42" i="5" s="1"/>
  <c r="H42" i="5"/>
  <c r="AB42" i="5" s="1"/>
  <c r="O42" i="5"/>
  <c r="AD42" i="5"/>
  <c r="A43" i="5"/>
  <c r="G43" i="5"/>
  <c r="AA43" i="5" s="1"/>
  <c r="H43" i="5"/>
  <c r="AB43" i="5" s="1"/>
  <c r="O43" i="5"/>
  <c r="AD43" i="5"/>
  <c r="A44" i="5"/>
  <c r="G44" i="5"/>
  <c r="AG44" i="5" s="1"/>
  <c r="H44" i="5"/>
  <c r="AB44" i="5" s="1"/>
  <c r="O44" i="5"/>
  <c r="AA44" i="5"/>
  <c r="AD44" i="5"/>
  <c r="A45" i="5"/>
  <c r="G45" i="5"/>
  <c r="AG45" i="5" s="1"/>
  <c r="H45" i="5"/>
  <c r="AB45" i="5" s="1"/>
  <c r="O45" i="5"/>
  <c r="AD45" i="5"/>
  <c r="A46" i="5"/>
  <c r="G46" i="5"/>
  <c r="AA46" i="5" s="1"/>
  <c r="H46" i="5"/>
  <c r="AB46" i="5" s="1"/>
  <c r="O46" i="5"/>
  <c r="AD46" i="5"/>
  <c r="A47" i="5"/>
  <c r="G47" i="5"/>
  <c r="AA47" i="5" s="1"/>
  <c r="H47" i="5"/>
  <c r="AB47" i="5" s="1"/>
  <c r="O47" i="5"/>
  <c r="AD47" i="5"/>
  <c r="A48" i="5"/>
  <c r="G48" i="5"/>
  <c r="AA48" i="5" s="1"/>
  <c r="H48" i="5"/>
  <c r="AB48" i="5" s="1"/>
  <c r="O48" i="5"/>
  <c r="AD48" i="5"/>
  <c r="A49" i="5"/>
  <c r="G49" i="5"/>
  <c r="H49" i="5"/>
  <c r="AB49" i="5" s="1"/>
  <c r="O49" i="5"/>
  <c r="AD49" i="5"/>
  <c r="A50" i="5"/>
  <c r="G50" i="5"/>
  <c r="AA50" i="5" s="1"/>
  <c r="H50" i="5"/>
  <c r="AB50" i="5" s="1"/>
  <c r="O50" i="5"/>
  <c r="AD50" i="5"/>
  <c r="A51" i="5"/>
  <c r="G51" i="5"/>
  <c r="AA51" i="5" s="1"/>
  <c r="H51" i="5"/>
  <c r="AB51" i="5" s="1"/>
  <c r="O51" i="5"/>
  <c r="AD51" i="5"/>
  <c r="C61" i="2"/>
  <c r="T61" i="2" s="1" a="1"/>
  <c r="T61" i="2" s="1"/>
  <c r="D61" i="2"/>
  <c r="C62" i="2"/>
  <c r="T62" i="2" s="1" a="1"/>
  <c r="T62" i="2" s="1"/>
  <c r="D62" i="2"/>
  <c r="C63" i="2"/>
  <c r="T63" i="2" s="1" a="1"/>
  <c r="T63" i="2" s="1"/>
  <c r="D63" i="2"/>
  <c r="C55" i="2"/>
  <c r="T55" i="2" s="1" a="1"/>
  <c r="T55" i="2" s="1"/>
  <c r="D55" i="2"/>
  <c r="C56" i="2"/>
  <c r="T56" i="2" s="1" a="1"/>
  <c r="T56" i="2" s="1"/>
  <c r="D56" i="2"/>
  <c r="C57" i="2"/>
  <c r="T57" i="2" s="1" a="1"/>
  <c r="T57" i="2" s="1"/>
  <c r="D57" i="2"/>
  <c r="C58" i="2"/>
  <c r="T58" i="2" s="1" a="1"/>
  <c r="T58" i="2" s="1"/>
  <c r="D58" i="2"/>
  <c r="C59" i="2"/>
  <c r="T59" i="2" s="1" a="1"/>
  <c r="T59" i="2" s="1"/>
  <c r="D59" i="2"/>
  <c r="C60" i="2"/>
  <c r="T60" i="2" s="1" a="1"/>
  <c r="T60" i="2" s="1"/>
  <c r="D60" i="2"/>
  <c r="C27" i="2"/>
  <c r="T27" i="2" s="1" a="1"/>
  <c r="T27" i="2" s="1"/>
  <c r="D27" i="2"/>
  <c r="C28" i="2"/>
  <c r="T28" i="2" s="1" a="1"/>
  <c r="T28" i="2" s="1"/>
  <c r="D28" i="2"/>
  <c r="C29" i="2"/>
  <c r="T29" i="2" s="1" a="1"/>
  <c r="T29" i="2" s="1"/>
  <c r="D29" i="2"/>
  <c r="C30" i="2"/>
  <c r="T30" i="2" s="1" a="1"/>
  <c r="T30" i="2" s="1"/>
  <c r="D30" i="2"/>
  <c r="C31" i="2"/>
  <c r="T31" i="2" s="1" a="1"/>
  <c r="T31" i="2" s="1"/>
  <c r="D31" i="2"/>
  <c r="C32" i="2"/>
  <c r="T32" i="2" s="1" a="1"/>
  <c r="T32" i="2" s="1"/>
  <c r="D32" i="2"/>
  <c r="C33" i="2"/>
  <c r="T33" i="2" s="1" a="1"/>
  <c r="T33" i="2" s="1"/>
  <c r="D33" i="2"/>
  <c r="C34" i="2"/>
  <c r="T34" i="2" s="1" a="1"/>
  <c r="T34" i="2" s="1"/>
  <c r="D34" i="2"/>
  <c r="C35" i="2"/>
  <c r="T35" i="2" s="1" a="1"/>
  <c r="T35" i="2" s="1"/>
  <c r="D35" i="2"/>
  <c r="C36" i="2"/>
  <c r="T36" i="2" s="1" a="1"/>
  <c r="T36" i="2" s="1"/>
  <c r="D36" i="2"/>
  <c r="C37" i="2"/>
  <c r="T37" i="2" s="1" a="1"/>
  <c r="T37" i="2" s="1"/>
  <c r="D37" i="2"/>
  <c r="C38" i="2"/>
  <c r="T38" i="2" s="1" a="1"/>
  <c r="T38" i="2" s="1"/>
  <c r="D38" i="2"/>
  <c r="C39" i="2"/>
  <c r="T39" i="2" s="1" a="1"/>
  <c r="T39" i="2" s="1"/>
  <c r="D39" i="2"/>
  <c r="C40" i="2"/>
  <c r="T40" i="2" s="1" a="1"/>
  <c r="T40" i="2" s="1"/>
  <c r="D40" i="2"/>
  <c r="C41" i="2"/>
  <c r="T41" i="2" s="1" a="1"/>
  <c r="T41" i="2" s="1"/>
  <c r="D41" i="2"/>
  <c r="C42" i="2"/>
  <c r="T42" i="2" s="1" a="1"/>
  <c r="T42" i="2" s="1"/>
  <c r="D42" i="2"/>
  <c r="C43" i="2"/>
  <c r="T43" i="2" s="1" a="1"/>
  <c r="T43" i="2" s="1"/>
  <c r="D43" i="2"/>
  <c r="C44" i="2"/>
  <c r="T44" i="2" s="1" a="1"/>
  <c r="T44" i="2" s="1"/>
  <c r="D44" i="2"/>
  <c r="C45" i="2"/>
  <c r="T45" i="2" s="1" a="1"/>
  <c r="T45" i="2" s="1"/>
  <c r="D45" i="2"/>
  <c r="C46" i="2"/>
  <c r="T46" i="2" s="1" a="1"/>
  <c r="T46" i="2" s="1"/>
  <c r="D46" i="2"/>
  <c r="C47" i="2"/>
  <c r="T47" i="2" s="1" a="1"/>
  <c r="T47" i="2" s="1"/>
  <c r="D47" i="2"/>
  <c r="C48" i="2"/>
  <c r="T48" i="2" s="1" a="1"/>
  <c r="T48" i="2" s="1"/>
  <c r="D48" i="2"/>
  <c r="C49" i="2"/>
  <c r="T49" i="2" s="1" a="1"/>
  <c r="T49" i="2" s="1"/>
  <c r="D49" i="2"/>
  <c r="C50" i="2"/>
  <c r="T50" i="2" s="1" a="1"/>
  <c r="T50" i="2" s="1"/>
  <c r="D50" i="2"/>
  <c r="C51" i="2"/>
  <c r="T51" i="2" s="1" a="1"/>
  <c r="T51" i="2" s="1"/>
  <c r="D51" i="2"/>
  <c r="C52" i="2"/>
  <c r="T52" i="2" s="1" a="1"/>
  <c r="T52" i="2" s="1"/>
  <c r="D52" i="2"/>
  <c r="C53" i="2"/>
  <c r="T53" i="2" s="1" a="1"/>
  <c r="T53" i="2" s="1"/>
  <c r="D53" i="2"/>
  <c r="C54" i="2"/>
  <c r="T54" i="2" s="1" a="1"/>
  <c r="T54" i="2" s="1"/>
  <c r="D54" i="2"/>
  <c r="U11" i="2"/>
  <c r="AD3" i="5"/>
  <c r="AD4" i="5"/>
  <c r="AD5" i="5"/>
  <c r="AD6" i="5"/>
  <c r="AD7" i="5"/>
  <c r="AD8" i="5"/>
  <c r="AD9" i="5"/>
  <c r="AD10" i="5"/>
  <c r="AD11" i="5"/>
  <c r="AD12" i="5"/>
  <c r="AD13" i="5"/>
  <c r="AD2" i="5"/>
  <c r="C42" i="3"/>
  <c r="M7" i="3"/>
  <c r="O13" i="5"/>
  <c r="O12" i="5"/>
  <c r="O11" i="5"/>
  <c r="O10" i="5"/>
  <c r="O9" i="5"/>
  <c r="O8" i="5"/>
  <c r="O7" i="5"/>
  <c r="O6" i="5"/>
  <c r="O5" i="5"/>
  <c r="O4" i="5"/>
  <c r="O3" i="5"/>
  <c r="O2" i="5"/>
  <c r="C12" i="3"/>
  <c r="AG19" i="5" l="1"/>
  <c r="AA42" i="5"/>
  <c r="AA15" i="5"/>
  <c r="W53" i="2" a="1"/>
  <c r="W53" i="2" s="1"/>
  <c r="I41" i="5" s="1"/>
  <c r="W39" i="2" a="1"/>
  <c r="W39" i="2" s="1"/>
  <c r="I27" i="5" s="1"/>
  <c r="W44" i="2" a="1"/>
  <c r="W44" i="2" s="1"/>
  <c r="I32" i="5" s="1"/>
  <c r="W28" i="2" a="1"/>
  <c r="W28" i="2" s="1"/>
  <c r="I16" i="5" s="1"/>
  <c r="W52" i="2" a="1"/>
  <c r="W52" i="2" s="1"/>
  <c r="I40" i="5" s="1"/>
  <c r="W38" i="2" a="1"/>
  <c r="W38" i="2" s="1"/>
  <c r="I26" i="5" s="1"/>
  <c r="W58" i="2" a="1"/>
  <c r="W58" i="2" s="1"/>
  <c r="I46" i="5" s="1"/>
  <c r="W56" i="2" a="1"/>
  <c r="W56" i="2" s="1"/>
  <c r="I44" i="5" s="1"/>
  <c r="W51" i="2" a="1"/>
  <c r="W51" i="2" s="1"/>
  <c r="I39" i="5" s="1"/>
  <c r="W37" i="2" a="1"/>
  <c r="W37" i="2" s="1"/>
  <c r="I25" i="5" s="1"/>
  <c r="W27" i="2" a="1"/>
  <c r="W27" i="2" s="1"/>
  <c r="I15" i="5" s="1"/>
  <c r="W63" i="2" a="1"/>
  <c r="W63" i="2" s="1"/>
  <c r="I51" i="5" s="1"/>
  <c r="W50" i="2" a="1"/>
  <c r="W50" i="2" s="1"/>
  <c r="I38" i="5" s="1"/>
  <c r="W36" i="2" a="1"/>
  <c r="W36" i="2" s="1"/>
  <c r="I24" i="5" s="1"/>
  <c r="W62" i="2" a="1"/>
  <c r="W62" i="2" s="1"/>
  <c r="I50" i="5" s="1"/>
  <c r="W49" i="2" a="1"/>
  <c r="W49" i="2" s="1"/>
  <c r="I37" i="5" s="1"/>
  <c r="W35" i="2" a="1"/>
  <c r="W35" i="2" s="1"/>
  <c r="I23" i="5" s="1"/>
  <c r="W57" i="2" a="1"/>
  <c r="W57" i="2" s="1"/>
  <c r="I45" i="5" s="1"/>
  <c r="W54" i="2" a="1"/>
  <c r="W54" i="2" s="1"/>
  <c r="I42" i="5" s="1"/>
  <c r="W61" i="2" a="1"/>
  <c r="W61" i="2" s="1"/>
  <c r="I49" i="5" s="1"/>
  <c r="W48" i="2" a="1"/>
  <c r="W48" i="2" s="1"/>
  <c r="I36" i="5" s="1"/>
  <c r="W34" i="2" a="1"/>
  <c r="W34" i="2" s="1"/>
  <c r="I22" i="5" s="1"/>
  <c r="W45" i="2" a="1"/>
  <c r="W45" i="2" s="1"/>
  <c r="I33" i="5" s="1"/>
  <c r="W42" i="2" a="1"/>
  <c r="W42" i="2" s="1"/>
  <c r="I30" i="5" s="1"/>
  <c r="W47" i="2" a="1"/>
  <c r="W47" i="2" s="1"/>
  <c r="I35" i="5" s="1"/>
  <c r="W33" i="2" a="1"/>
  <c r="W33" i="2" s="1"/>
  <c r="I21" i="5" s="1"/>
  <c r="W31" i="2" a="1"/>
  <c r="W31" i="2" s="1"/>
  <c r="I19" i="5" s="1"/>
  <c r="W43" i="2" a="1"/>
  <c r="W43" i="2" s="1"/>
  <c r="I31" i="5" s="1"/>
  <c r="W41" i="2" a="1"/>
  <c r="W41" i="2" s="1"/>
  <c r="I29" i="5" s="1"/>
  <c r="W60" i="2" a="1"/>
  <c r="W60" i="2" s="1"/>
  <c r="I48" i="5" s="1"/>
  <c r="W46" i="2" a="1"/>
  <c r="W46" i="2" s="1"/>
  <c r="I34" i="5" s="1"/>
  <c r="W32" i="2" a="1"/>
  <c r="W32" i="2" s="1"/>
  <c r="I20" i="5" s="1"/>
  <c r="W59" i="2" a="1"/>
  <c r="W59" i="2" s="1"/>
  <c r="I47" i="5" s="1"/>
  <c r="W30" i="2" a="1"/>
  <c r="W30" i="2" s="1"/>
  <c r="I18" i="5" s="1"/>
  <c r="W29" i="2" a="1"/>
  <c r="W29" i="2" s="1"/>
  <c r="I17" i="5" s="1"/>
  <c r="W55" i="2" a="1"/>
  <c r="W55" i="2" s="1"/>
  <c r="I43" i="5" s="1"/>
  <c r="W40" i="2" a="1"/>
  <c r="W40" i="2" s="1"/>
  <c r="I28" i="5" s="1"/>
  <c r="P60" i="2"/>
  <c r="P51" i="2"/>
  <c r="P52" i="2"/>
  <c r="P53" i="2"/>
  <c r="P54" i="2"/>
  <c r="P59" i="2"/>
  <c r="P62" i="2"/>
  <c r="AA14" i="5"/>
  <c r="C16" i="3"/>
  <c r="AG24" i="5"/>
  <c r="AG37" i="5"/>
  <c r="AA26" i="5"/>
  <c r="F43" i="5"/>
  <c r="B43" i="5" s="1"/>
  <c r="S55" i="2"/>
  <c r="U55" i="2"/>
  <c r="R55" i="2"/>
  <c r="V55" i="2" s="1"/>
  <c r="F45" i="5"/>
  <c r="B45" i="5" s="1"/>
  <c r="S57" i="2"/>
  <c r="U57" i="2"/>
  <c r="R57" i="2"/>
  <c r="V57" i="2" s="1"/>
  <c r="R46" i="2"/>
  <c r="V46" i="2" s="1"/>
  <c r="U46" i="2"/>
  <c r="S46" i="2"/>
  <c r="F20" i="5"/>
  <c r="B20" i="5" s="1"/>
  <c r="R32" i="2"/>
  <c r="V32" i="2" s="1"/>
  <c r="U32" i="2"/>
  <c r="S32" i="2"/>
  <c r="F29" i="5"/>
  <c r="B29" i="5" s="1"/>
  <c r="U41" i="2"/>
  <c r="S41" i="2"/>
  <c r="R41" i="2"/>
  <c r="V41" i="2" s="1"/>
  <c r="U27" i="2"/>
  <c r="S27" i="2"/>
  <c r="R27" i="2"/>
  <c r="V27" i="2" s="1"/>
  <c r="F24" i="5"/>
  <c r="B24" i="5" s="1"/>
  <c r="S36" i="2"/>
  <c r="R36" i="2"/>
  <c r="V36" i="2" s="1"/>
  <c r="U36" i="2"/>
  <c r="F39" i="5"/>
  <c r="B39" i="5" s="1"/>
  <c r="S51" i="2"/>
  <c r="R51" i="2"/>
  <c r="U51" i="2"/>
  <c r="F25" i="5"/>
  <c r="B25" i="5" s="1"/>
  <c r="S37" i="2"/>
  <c r="R37" i="2"/>
  <c r="V37" i="2" s="1"/>
  <c r="U37" i="2"/>
  <c r="U54" i="2"/>
  <c r="S54" i="2"/>
  <c r="R54" i="2"/>
  <c r="F32" i="5"/>
  <c r="B32" i="5" s="1"/>
  <c r="S44" i="2"/>
  <c r="U44" i="2"/>
  <c r="R44" i="2"/>
  <c r="V44" i="2" s="1"/>
  <c r="F18" i="5"/>
  <c r="B18" i="5" s="1"/>
  <c r="S30" i="2"/>
  <c r="U30" i="2"/>
  <c r="R30" i="2"/>
  <c r="V30" i="2" s="1"/>
  <c r="F31" i="5"/>
  <c r="B31" i="5" s="1"/>
  <c r="S43" i="2"/>
  <c r="U43" i="2"/>
  <c r="R43" i="2"/>
  <c r="V43" i="2" s="1"/>
  <c r="F17" i="5"/>
  <c r="B17" i="5" s="1"/>
  <c r="S29" i="2"/>
  <c r="U29" i="2"/>
  <c r="R29" i="2"/>
  <c r="V29" i="2" s="1"/>
  <c r="F46" i="5"/>
  <c r="B46" i="5" s="1"/>
  <c r="S58" i="2"/>
  <c r="U58" i="2"/>
  <c r="R58" i="2"/>
  <c r="V58" i="2" s="1"/>
  <c r="F21" i="5"/>
  <c r="B21" i="5" s="1"/>
  <c r="U33" i="2"/>
  <c r="S33" i="2"/>
  <c r="R33" i="2"/>
  <c r="V33" i="2" s="1"/>
  <c r="U63" i="2"/>
  <c r="R63" i="2"/>
  <c r="V63" i="2" s="1"/>
  <c r="S63" i="2"/>
  <c r="F34" i="5"/>
  <c r="B34" i="5" s="1"/>
  <c r="F15" i="5"/>
  <c r="B15" i="5" s="1"/>
  <c r="F42" i="5"/>
  <c r="B42" i="5" s="1"/>
  <c r="F51" i="5"/>
  <c r="B51" i="5" s="1"/>
  <c r="O40" i="2"/>
  <c r="AG39" i="5"/>
  <c r="AG46" i="5"/>
  <c r="AG41" i="5"/>
  <c r="AG36" i="5"/>
  <c r="AG28" i="5"/>
  <c r="AG23" i="5"/>
  <c r="AG18" i="5"/>
  <c r="AG47" i="5"/>
  <c r="AG50" i="5"/>
  <c r="AG43" i="5"/>
  <c r="AG32" i="5"/>
  <c r="AG29" i="5"/>
  <c r="N29" i="2"/>
  <c r="AA38" i="5"/>
  <c r="AG33" i="5"/>
  <c r="AG22" i="5"/>
  <c r="AG51" i="5"/>
  <c r="N46" i="2"/>
  <c r="O39" i="2"/>
  <c r="O60" i="2"/>
  <c r="N27" i="2"/>
  <c r="N57" i="2"/>
  <c r="O50" i="2"/>
  <c r="N32" i="2"/>
  <c r="O35" i="2"/>
  <c r="D7" i="5"/>
  <c r="D25" i="5"/>
  <c r="D23" i="5"/>
  <c r="D21" i="5"/>
  <c r="D49" i="5"/>
  <c r="D41" i="5"/>
  <c r="D26" i="5"/>
  <c r="D12" i="5"/>
  <c r="D34" i="5"/>
  <c r="D13" i="5"/>
  <c r="D39" i="5"/>
  <c r="D29" i="5"/>
  <c r="D19" i="5"/>
  <c r="D47" i="5"/>
  <c r="D24" i="5"/>
  <c r="D14" i="5"/>
  <c r="D17" i="5"/>
  <c r="D22" i="5"/>
  <c r="D31" i="5"/>
  <c r="D45" i="5"/>
  <c r="D32" i="5"/>
  <c r="D37" i="5"/>
  <c r="D5" i="5"/>
  <c r="D50" i="5"/>
  <c r="D40" i="5"/>
  <c r="D35" i="5"/>
  <c r="D30" i="5"/>
  <c r="D20" i="5"/>
  <c r="D51" i="5"/>
  <c r="D16" i="5"/>
  <c r="D11" i="5"/>
  <c r="D44" i="5"/>
  <c r="D36" i="5"/>
  <c r="D3" i="5"/>
  <c r="D4" i="5"/>
  <c r="D42" i="5"/>
  <c r="D27" i="5"/>
  <c r="D6" i="5"/>
  <c r="D48" i="5"/>
  <c r="D15" i="5"/>
  <c r="D8" i="5"/>
  <c r="D43" i="5"/>
  <c r="D33" i="5"/>
  <c r="D18" i="5"/>
  <c r="D9" i="5"/>
  <c r="D46" i="5"/>
  <c r="D38" i="5"/>
  <c r="D28" i="5"/>
  <c r="O45" i="2"/>
  <c r="N37" i="2"/>
  <c r="O38" i="2"/>
  <c r="N63" i="2"/>
  <c r="O49" i="2"/>
  <c r="N41" i="2"/>
  <c r="O31" i="2"/>
  <c r="N55" i="2"/>
  <c r="N58" i="2"/>
  <c r="O61" i="2"/>
  <c r="N54" i="2"/>
  <c r="O48" i="2"/>
  <c r="N43" i="2"/>
  <c r="O42" i="2"/>
  <c r="O62" i="2"/>
  <c r="O59" i="2"/>
  <c r="O56" i="2"/>
  <c r="O47" i="2"/>
  <c r="O28" i="2"/>
  <c r="O52" i="2"/>
  <c r="N51" i="2"/>
  <c r="N44" i="2"/>
  <c r="N33" i="2"/>
  <c r="N36" i="2"/>
  <c r="O53" i="2"/>
  <c r="O34" i="2"/>
  <c r="N30" i="2"/>
  <c r="Z51" i="5"/>
  <c r="Z24" i="5"/>
  <c r="Z45" i="5"/>
  <c r="Z43" i="5"/>
  <c r="Z17" i="5"/>
  <c r="Z32" i="5"/>
  <c r="AA30" i="5"/>
  <c r="AG21" i="5"/>
  <c r="AA21" i="5"/>
  <c r="AA49" i="5"/>
  <c r="AG49" i="5"/>
  <c r="AG35" i="5"/>
  <c r="AA35" i="5"/>
  <c r="AG16" i="5"/>
  <c r="AA16" i="5"/>
  <c r="AG48" i="5"/>
  <c r="AG34" i="5"/>
  <c r="AG20" i="5"/>
  <c r="AA45" i="5"/>
  <c r="AA31" i="5"/>
  <c r="AG40" i="5"/>
  <c r="AA17" i="5"/>
  <c r="S12" i="3"/>
  <c r="V54" i="2" l="1"/>
  <c r="V51" i="2"/>
  <c r="C43" i="5"/>
  <c r="C17" i="5"/>
  <c r="U62" i="2"/>
  <c r="S62" i="2"/>
  <c r="R62" i="2"/>
  <c r="V62" i="2" s="1"/>
  <c r="U40" i="2"/>
  <c r="S40" i="2"/>
  <c r="R40" i="2"/>
  <c r="V40" i="2" s="1"/>
  <c r="U49" i="2"/>
  <c r="S49" i="2"/>
  <c r="R49" i="2"/>
  <c r="V49" i="2" s="1"/>
  <c r="U35" i="2"/>
  <c r="R35" i="2"/>
  <c r="V35" i="2" s="1"/>
  <c r="S35" i="2"/>
  <c r="U42" i="2"/>
  <c r="S42" i="2"/>
  <c r="R42" i="2"/>
  <c r="V42" i="2" s="1"/>
  <c r="S50" i="2"/>
  <c r="R50" i="2"/>
  <c r="V50" i="2" s="1"/>
  <c r="U50" i="2"/>
  <c r="U48" i="2"/>
  <c r="S48" i="2"/>
  <c r="R48" i="2"/>
  <c r="V48" i="2" s="1"/>
  <c r="S38" i="2"/>
  <c r="R38" i="2"/>
  <c r="V38" i="2" s="1"/>
  <c r="U38" i="2"/>
  <c r="F22" i="5"/>
  <c r="B22" i="5" s="1"/>
  <c r="U34" i="2"/>
  <c r="S34" i="2"/>
  <c r="R34" i="2"/>
  <c r="V34" i="2" s="1"/>
  <c r="S45" i="2"/>
  <c r="R45" i="2"/>
  <c r="V45" i="2" s="1"/>
  <c r="U45" i="2"/>
  <c r="R53" i="2"/>
  <c r="V53" i="2" s="1"/>
  <c r="S53" i="2"/>
  <c r="U53" i="2"/>
  <c r="R60" i="2"/>
  <c r="V60" i="2" s="1"/>
  <c r="U60" i="2"/>
  <c r="S60" i="2"/>
  <c r="S28" i="2"/>
  <c r="U28" i="2"/>
  <c r="R28" i="2"/>
  <c r="V28" i="2" s="1"/>
  <c r="S52" i="2"/>
  <c r="R52" i="2"/>
  <c r="V52" i="2" s="1"/>
  <c r="U52" i="2"/>
  <c r="U61" i="2"/>
  <c r="S61" i="2"/>
  <c r="R61" i="2"/>
  <c r="V61" i="2" s="1"/>
  <c r="R39" i="2"/>
  <c r="V39" i="2" s="1"/>
  <c r="S39" i="2"/>
  <c r="U39" i="2"/>
  <c r="U47" i="2"/>
  <c r="S47" i="2"/>
  <c r="R47" i="2"/>
  <c r="V47" i="2" s="1"/>
  <c r="R56" i="2"/>
  <c r="V56" i="2" s="1"/>
  <c r="U56" i="2"/>
  <c r="S56" i="2"/>
  <c r="S59" i="2"/>
  <c r="R59" i="2"/>
  <c r="V59" i="2" s="1"/>
  <c r="U59" i="2"/>
  <c r="S31" i="2"/>
  <c r="R31" i="2"/>
  <c r="V31" i="2" s="1"/>
  <c r="U31" i="2"/>
  <c r="F38" i="5"/>
  <c r="B38" i="5" s="1"/>
  <c r="F48" i="5"/>
  <c r="B48" i="5" s="1"/>
  <c r="F44" i="5"/>
  <c r="B44" i="5" s="1"/>
  <c r="F50" i="5"/>
  <c r="B50" i="5" s="1"/>
  <c r="F19" i="5"/>
  <c r="B19" i="5" s="1"/>
  <c r="F28" i="5"/>
  <c r="B28" i="5" s="1"/>
  <c r="F30" i="5"/>
  <c r="B30" i="5" s="1"/>
  <c r="F37" i="5"/>
  <c r="B37" i="5" s="1"/>
  <c r="F23" i="5"/>
  <c r="B23" i="5" s="1"/>
  <c r="F26" i="5"/>
  <c r="B26" i="5" s="1"/>
  <c r="F41" i="5"/>
  <c r="B41" i="5" s="1"/>
  <c r="F33" i="5"/>
  <c r="B33" i="5" s="1"/>
  <c r="F36" i="5"/>
  <c r="B36" i="5" s="1"/>
  <c r="F40" i="5"/>
  <c r="B40" i="5" s="1"/>
  <c r="F47" i="5"/>
  <c r="B47" i="5" s="1"/>
  <c r="F16" i="5"/>
  <c r="B16" i="5" s="1"/>
  <c r="F49" i="5"/>
  <c r="B49" i="5" s="1"/>
  <c r="F27" i="5"/>
  <c r="B27" i="5" s="1"/>
  <c r="F35" i="5"/>
  <c r="B35" i="5" s="1"/>
  <c r="Z48" i="5"/>
  <c r="Z33" i="5"/>
  <c r="Z23" i="5"/>
  <c r="C51" i="5"/>
  <c r="Z50" i="5"/>
  <c r="Z49" i="5"/>
  <c r="Z47" i="5"/>
  <c r="Z19" i="5"/>
  <c r="Z29" i="5"/>
  <c r="Z40" i="5"/>
  <c r="Z39" i="5"/>
  <c r="Z28" i="5"/>
  <c r="Z26" i="5"/>
  <c r="Z25" i="5"/>
  <c r="Z35" i="5"/>
  <c r="Z30" i="5"/>
  <c r="C32" i="5"/>
  <c r="Z31" i="5"/>
  <c r="Z37" i="5"/>
  <c r="Z42" i="5"/>
  <c r="Z36" i="5"/>
  <c r="Z38" i="5"/>
  <c r="Z16" i="5"/>
  <c r="C24" i="5"/>
  <c r="Z41" i="5"/>
  <c r="Z21" i="5"/>
  <c r="Z20" i="5"/>
  <c r="Z44" i="5"/>
  <c r="Z27" i="5"/>
  <c r="C45" i="5"/>
  <c r="Z46" i="5"/>
  <c r="Z15" i="5"/>
  <c r="Z22" i="5"/>
  <c r="Z34" i="5"/>
  <c r="Z18" i="5"/>
  <c r="A2" i="5"/>
  <c r="A13" i="5"/>
  <c r="A12" i="5"/>
  <c r="A11" i="5"/>
  <c r="A10" i="5"/>
  <c r="A9" i="5"/>
  <c r="A8" i="5"/>
  <c r="A7" i="5"/>
  <c r="A6" i="5"/>
  <c r="A5" i="5"/>
  <c r="A4" i="5"/>
  <c r="A3" i="5"/>
  <c r="D2" i="5"/>
  <c r="J50" i="3"/>
  <c r="C50" i="5" l="1"/>
  <c r="C33" i="5"/>
  <c r="C23" i="5"/>
  <c r="C48" i="5"/>
  <c r="C47" i="5"/>
  <c r="C49" i="5"/>
  <c r="C39" i="5"/>
  <c r="C19" i="5"/>
  <c r="C29" i="5"/>
  <c r="C40" i="5"/>
  <c r="C30" i="5"/>
  <c r="C37" i="5"/>
  <c r="C22" i="5"/>
  <c r="C35" i="5"/>
  <c r="C16" i="5"/>
  <c r="C42" i="5"/>
  <c r="C27" i="5"/>
  <c r="C44" i="5"/>
  <c r="C15" i="5"/>
  <c r="C31" i="5"/>
  <c r="C21" i="5"/>
  <c r="C18" i="5"/>
  <c r="C26" i="5"/>
  <c r="C20" i="5"/>
  <c r="C25" i="5"/>
  <c r="C41" i="5"/>
  <c r="C36" i="5"/>
  <c r="C38" i="5"/>
  <c r="C46" i="5"/>
  <c r="C34" i="5"/>
  <c r="C28" i="5"/>
  <c r="M20" i="5" l="1"/>
  <c r="AH20" i="5" s="1"/>
  <c r="M26" i="5"/>
  <c r="AH26" i="5" s="1"/>
  <c r="M28" i="5"/>
  <c r="AH28" i="5" s="1"/>
  <c r="M40" i="5"/>
  <c r="AH40" i="5" s="1"/>
  <c r="M41" i="5"/>
  <c r="AH41" i="5" s="1"/>
  <c r="M48" i="5"/>
  <c r="AH48" i="5" s="1"/>
  <c r="M27" i="5"/>
  <c r="AH27" i="5" s="1"/>
  <c r="M35" i="5"/>
  <c r="AH35" i="5" s="1"/>
  <c r="M43" i="5"/>
  <c r="AH43" i="5" s="1"/>
  <c r="M51" i="5"/>
  <c r="AH51" i="5" s="1"/>
  <c r="M29" i="5"/>
  <c r="AH29" i="5" s="1"/>
  <c r="M15" i="5"/>
  <c r="AH15" i="5" s="1"/>
  <c r="M21" i="5"/>
  <c r="AH21" i="5" s="1"/>
  <c r="M49" i="5"/>
  <c r="AH49" i="5" s="1"/>
  <c r="M36" i="5"/>
  <c r="AH36" i="5" s="1"/>
  <c r="M37" i="5"/>
  <c r="AH37" i="5" s="1"/>
  <c r="M38" i="5"/>
  <c r="AH38" i="5" s="1"/>
  <c r="M50" i="5"/>
  <c r="AH50" i="5" s="1"/>
  <c r="M22" i="5"/>
  <c r="AH22" i="5" s="1"/>
  <c r="M23" i="5"/>
  <c r="AH23" i="5" s="1"/>
  <c r="M24" i="5"/>
  <c r="AH24" i="5" s="1"/>
  <c r="M30" i="5"/>
  <c r="AH30" i="5" s="1"/>
  <c r="M16" i="5"/>
  <c r="AH16" i="5" s="1"/>
  <c r="M44" i="5"/>
  <c r="AH44" i="5" s="1"/>
  <c r="M25" i="5"/>
  <c r="AH25" i="5" s="1"/>
  <c r="M33" i="5"/>
  <c r="AH33" i="5" s="1"/>
  <c r="M39" i="5"/>
  <c r="AH39" i="5" s="1"/>
  <c r="M19" i="5"/>
  <c r="AH19" i="5" s="1"/>
  <c r="M31" i="5"/>
  <c r="AH31" i="5" s="1"/>
  <c r="M32" i="5"/>
  <c r="AH32" i="5" s="1"/>
  <c r="M17" i="5"/>
  <c r="AH17" i="5" s="1"/>
  <c r="M47" i="5"/>
  <c r="AH47" i="5" s="1"/>
  <c r="M18" i="5"/>
  <c r="AH18" i="5" s="1"/>
  <c r="M46" i="5"/>
  <c r="AH46" i="5" s="1"/>
  <c r="M42" i="5"/>
  <c r="AH42" i="5" s="1"/>
  <c r="M34" i="5"/>
  <c r="AH34" i="5" s="1"/>
  <c r="M45" i="5"/>
  <c r="AH45" i="5" s="1"/>
  <c r="J64" i="2"/>
  <c r="I64" i="2"/>
  <c r="H13" i="5"/>
  <c r="AB13" i="5" s="1"/>
  <c r="H12" i="5"/>
  <c r="AB12" i="5" s="1"/>
  <c r="H11" i="5"/>
  <c r="AB11" i="5" s="1"/>
  <c r="H10" i="5"/>
  <c r="AB10" i="5" s="1"/>
  <c r="H9" i="5"/>
  <c r="AB9" i="5" s="1"/>
  <c r="H8" i="5"/>
  <c r="AB8" i="5" s="1"/>
  <c r="H7" i="5"/>
  <c r="AB7" i="5" s="1"/>
  <c r="H6" i="5"/>
  <c r="AB6" i="5" s="1"/>
  <c r="H5" i="5"/>
  <c r="AB5" i="5" s="1"/>
  <c r="H4" i="5"/>
  <c r="AB4" i="5" s="1"/>
  <c r="H3" i="5"/>
  <c r="AB3" i="5" s="1"/>
  <c r="H2" i="5"/>
  <c r="AB2" i="5" s="1"/>
  <c r="H1" i="5"/>
  <c r="G13" i="5"/>
  <c r="G12" i="5"/>
  <c r="G11" i="5"/>
  <c r="G10" i="5"/>
  <c r="G9" i="5"/>
  <c r="G8" i="5"/>
  <c r="G7" i="5"/>
  <c r="G6" i="5"/>
  <c r="G5" i="5"/>
  <c r="G4" i="5"/>
  <c r="G3" i="5"/>
  <c r="G2" i="5"/>
  <c r="G1" i="5"/>
  <c r="E1" i="5"/>
  <c r="P21" i="5" l="1" a="1"/>
  <c r="P21" i="5" s="1"/>
  <c r="P25" i="5" a="1"/>
  <c r="P25" i="5" s="1"/>
  <c r="P44" i="5" a="1"/>
  <c r="P44" i="5" s="1"/>
  <c r="P45" i="5" a="1"/>
  <c r="P45" i="5" s="1"/>
  <c r="P16" i="5" a="1"/>
  <c r="P16" i="5" s="1"/>
  <c r="P51" i="5" a="1"/>
  <c r="P51" i="5" s="1"/>
  <c r="P39" i="5" a="1"/>
  <c r="P39" i="5" s="1"/>
  <c r="P15" i="5" a="1"/>
  <c r="P15" i="5" s="1"/>
  <c r="P29" i="5" a="1"/>
  <c r="P29" i="5" s="1"/>
  <c r="P34" i="5" a="1"/>
  <c r="P34" i="5" s="1"/>
  <c r="P43" i="5" a="1"/>
  <c r="P43" i="5" s="1"/>
  <c r="P42" i="5" a="1"/>
  <c r="P42" i="5" s="1"/>
  <c r="P24" i="5" a="1"/>
  <c r="P24" i="5" s="1"/>
  <c r="P35" i="5" a="1"/>
  <c r="P35" i="5" s="1"/>
  <c r="P46" i="5" a="1"/>
  <c r="P46" i="5" s="1"/>
  <c r="P23" i="5" a="1"/>
  <c r="P23" i="5" s="1"/>
  <c r="P27" i="5" a="1"/>
  <c r="P27" i="5" s="1"/>
  <c r="P18" i="5" a="1"/>
  <c r="P18" i="5" s="1"/>
  <c r="P22" i="5" a="1"/>
  <c r="P22" i="5" s="1"/>
  <c r="P48" i="5" a="1"/>
  <c r="P48" i="5" s="1"/>
  <c r="P47" i="5" a="1"/>
  <c r="P47" i="5" s="1"/>
  <c r="P50" i="5" a="1"/>
  <c r="P50" i="5" s="1"/>
  <c r="P41" i="5" a="1"/>
  <c r="P41" i="5" s="1"/>
  <c r="P17" i="5" a="1"/>
  <c r="P17" i="5" s="1"/>
  <c r="P38" i="5" a="1"/>
  <c r="P38" i="5" s="1"/>
  <c r="P40" i="5" a="1"/>
  <c r="P40" i="5" s="1"/>
  <c r="P32" i="5" a="1"/>
  <c r="P32" i="5" s="1"/>
  <c r="P37" i="5" a="1"/>
  <c r="P37" i="5" s="1"/>
  <c r="P28" i="5" a="1"/>
  <c r="P28" i="5" s="1"/>
  <c r="P26" i="5" a="1"/>
  <c r="P26" i="5" s="1"/>
  <c r="P33" i="5" a="1"/>
  <c r="P33" i="5" s="1"/>
  <c r="P30" i="5" a="1"/>
  <c r="P30" i="5" s="1"/>
  <c r="P31" i="5" a="1"/>
  <c r="P31" i="5" s="1"/>
  <c r="P36" i="5" a="1"/>
  <c r="P36" i="5" s="1"/>
  <c r="P19" i="5" a="1"/>
  <c r="P19" i="5" s="1"/>
  <c r="P49" i="5" a="1"/>
  <c r="P49" i="5" s="1"/>
  <c r="P20" i="5" a="1"/>
  <c r="P20" i="5" s="1"/>
  <c r="AA11" i="5"/>
  <c r="AG11" i="5"/>
  <c r="AG9" i="5"/>
  <c r="AA9" i="5"/>
  <c r="AA7" i="5"/>
  <c r="AG7" i="5"/>
  <c r="AG10" i="5"/>
  <c r="AA10" i="5"/>
  <c r="AG12" i="5"/>
  <c r="AA12" i="5"/>
  <c r="AA13" i="5"/>
  <c r="AG13" i="5"/>
  <c r="AA4" i="5"/>
  <c r="AG4" i="5"/>
  <c r="AG5" i="5"/>
  <c r="AA5" i="5"/>
  <c r="AA6" i="5"/>
  <c r="AG6" i="5"/>
  <c r="AG8" i="5"/>
  <c r="AA8" i="5"/>
  <c r="AG3" i="5"/>
  <c r="AA3" i="5"/>
  <c r="AA2" i="5"/>
  <c r="AG2" i="5"/>
  <c r="C26" i="2"/>
  <c r="T26" i="2" s="1" a="1"/>
  <c r="T26" i="2" s="1"/>
  <c r="C25" i="2"/>
  <c r="T25" i="2" s="1" a="1"/>
  <c r="T25" i="2" s="1"/>
  <c r="C24" i="2"/>
  <c r="T24" i="2" s="1" a="1"/>
  <c r="T24" i="2" s="1"/>
  <c r="C23" i="2"/>
  <c r="T23" i="2" s="1" a="1"/>
  <c r="T23" i="2" s="1"/>
  <c r="C22" i="2"/>
  <c r="T22" i="2" s="1" a="1"/>
  <c r="T22" i="2" s="1"/>
  <c r="C21" i="2"/>
  <c r="T21" i="2" s="1" a="1"/>
  <c r="T21" i="2" s="1"/>
  <c r="C20" i="2"/>
  <c r="T20" i="2" s="1" a="1"/>
  <c r="T20" i="2" s="1"/>
  <c r="C19" i="2"/>
  <c r="T19" i="2" s="1" a="1"/>
  <c r="T19" i="2" s="1"/>
  <c r="C18" i="2"/>
  <c r="T18" i="2" s="1" a="1"/>
  <c r="T18" i="2" s="1"/>
  <c r="C17" i="2"/>
  <c r="T17" i="2" s="1" a="1"/>
  <c r="T17" i="2" s="1"/>
  <c r="C16" i="2"/>
  <c r="T16" i="2" s="1" a="1"/>
  <c r="T16" i="2" s="1"/>
  <c r="C15" i="2"/>
  <c r="T15" i="2" s="1" a="1"/>
  <c r="T15" i="2" s="1"/>
  <c r="C14" i="2"/>
  <c r="T14" i="2" s="1" a="1"/>
  <c r="T14" i="2" s="1"/>
  <c r="D14" i="2"/>
  <c r="D26" i="2"/>
  <c r="M26" i="2" s="1"/>
  <c r="D25" i="2"/>
  <c r="D24" i="2"/>
  <c r="D23" i="2"/>
  <c r="D22" i="2"/>
  <c r="D21" i="2"/>
  <c r="D20" i="2"/>
  <c r="D19" i="2"/>
  <c r="M19" i="2" s="1"/>
  <c r="N19" i="2" s="1"/>
  <c r="O19" i="2" s="1"/>
  <c r="Z7" i="5" s="1"/>
  <c r="D18" i="2"/>
  <c r="M18" i="2" s="1"/>
  <c r="D17" i="2"/>
  <c r="M17" i="2" s="1"/>
  <c r="D16" i="2"/>
  <c r="M16" i="2" s="1"/>
  <c r="N16" i="2" s="1"/>
  <c r="O16" i="2" s="1"/>
  <c r="D15" i="2"/>
  <c r="M15" i="2" s="1"/>
  <c r="M22" i="2" l="1"/>
  <c r="N22" i="2" s="1"/>
  <c r="O22" i="2" s="1"/>
  <c r="U22" i="2" s="1"/>
  <c r="M25" i="2"/>
  <c r="N25" i="2" s="1"/>
  <c r="O25" i="2" s="1"/>
  <c r="Z13" i="5" s="1"/>
  <c r="M23" i="2"/>
  <c r="M20" i="2"/>
  <c r="N20" i="2" s="1"/>
  <c r="O20" i="2" s="1"/>
  <c r="U20" i="2" s="1"/>
  <c r="R16" i="2"/>
  <c r="F4" i="5"/>
  <c r="B4" i="5" s="1"/>
  <c r="S16" i="2"/>
  <c r="X16" i="2" s="1"/>
  <c r="U16" i="2"/>
  <c r="M21" i="2"/>
  <c r="N21" i="2" s="1"/>
  <c r="O21" i="2" s="1"/>
  <c r="F9" i="5" s="1"/>
  <c r="B9" i="5" s="1"/>
  <c r="M24" i="2"/>
  <c r="N24" i="2" s="1"/>
  <c r="O24" i="2" s="1"/>
  <c r="N26" i="2"/>
  <c r="O26" i="2" s="1"/>
  <c r="N17" i="2"/>
  <c r="O17" i="2" s="1"/>
  <c r="N18" i="2"/>
  <c r="O18" i="2" s="1"/>
  <c r="S19" i="2"/>
  <c r="X19" i="2" s="1"/>
  <c r="F7" i="5"/>
  <c r="B7" i="5" s="1"/>
  <c r="U19" i="2"/>
  <c r="R19" i="2"/>
  <c r="N23" i="2"/>
  <c r="O23" i="2" s="1"/>
  <c r="N15" i="2"/>
  <c r="O15" i="2" s="1"/>
  <c r="Z10" i="5" l="1"/>
  <c r="F10" i="5"/>
  <c r="B10" i="5" s="1"/>
  <c r="S22" i="2"/>
  <c r="X22" i="2" s="1"/>
  <c r="P22" i="2" s="1"/>
  <c r="R22" i="2"/>
  <c r="F8" i="5"/>
  <c r="B8" i="5" s="1"/>
  <c r="Z8" i="5"/>
  <c r="R25" i="2"/>
  <c r="F13" i="5"/>
  <c r="B13" i="5" s="1"/>
  <c r="S25" i="2"/>
  <c r="X25" i="2" s="1"/>
  <c r="W25" i="2" s="1" a="1"/>
  <c r="W25" i="2" s="1"/>
  <c r="I13" i="5" s="1"/>
  <c r="U25" i="2"/>
  <c r="P16" i="2"/>
  <c r="V16" i="2" s="1"/>
  <c r="P19" i="2"/>
  <c r="V19" i="2" s="1"/>
  <c r="M7" i="5" s="1"/>
  <c r="R20" i="2"/>
  <c r="S20" i="2"/>
  <c r="X20" i="2" s="1"/>
  <c r="W20" i="2" s="1" a="1"/>
  <c r="W20" i="2" s="1"/>
  <c r="I8" i="5" s="1"/>
  <c r="R17" i="2"/>
  <c r="F5" i="5"/>
  <c r="B5" i="5" s="1"/>
  <c r="S17" i="2"/>
  <c r="X17" i="2" s="1"/>
  <c r="U17" i="2"/>
  <c r="F14" i="5"/>
  <c r="B14" i="5" s="1"/>
  <c r="U26" i="2"/>
  <c r="R26" i="2"/>
  <c r="S26" i="2"/>
  <c r="X26" i="2" s="1"/>
  <c r="Z14" i="5"/>
  <c r="S21" i="2"/>
  <c r="X21" i="2" s="1"/>
  <c r="F6" i="5"/>
  <c r="B6" i="5" s="1"/>
  <c r="R18" i="2"/>
  <c r="U18" i="2"/>
  <c r="S18" i="2"/>
  <c r="X18" i="2" s="1"/>
  <c r="Z6" i="5"/>
  <c r="Z9" i="5"/>
  <c r="R21" i="2"/>
  <c r="U21" i="2"/>
  <c r="U24" i="2"/>
  <c r="F12" i="5"/>
  <c r="B12" i="5" s="1"/>
  <c r="S24" i="2"/>
  <c r="X24" i="2" s="1"/>
  <c r="W24" i="2" s="1" a="1"/>
  <c r="W24" i="2" s="1"/>
  <c r="I12" i="5" s="1"/>
  <c r="R24" i="2"/>
  <c r="Z12" i="5"/>
  <c r="U23" i="2"/>
  <c r="R23" i="2"/>
  <c r="S23" i="2"/>
  <c r="X23" i="2" s="1"/>
  <c r="F11" i="5"/>
  <c r="B11" i="5" s="1"/>
  <c r="Z11" i="5"/>
  <c r="F3" i="5"/>
  <c r="B3" i="5" s="1"/>
  <c r="S15" i="2"/>
  <c r="R15" i="2"/>
  <c r="U15" i="2"/>
  <c r="Z3" i="5"/>
  <c r="C7" i="5"/>
  <c r="C9" i="5"/>
  <c r="Z4" i="5"/>
  <c r="X15" i="2"/>
  <c r="W15" i="2" s="1" a="1"/>
  <c r="W15" i="2" s="1"/>
  <c r="I3" i="5" s="1"/>
  <c r="M14" i="2"/>
  <c r="N14" i="2" s="1"/>
  <c r="O14" i="2" s="1"/>
  <c r="V22" i="2" l="1"/>
  <c r="M10" i="5" s="1"/>
  <c r="P10" i="5" s="1" a="1"/>
  <c r="P10" i="5" s="1"/>
  <c r="C13" i="5"/>
  <c r="P7" i="5" a="1"/>
  <c r="P7" i="5" s="1"/>
  <c r="AH7" i="5"/>
  <c r="C8" i="5"/>
  <c r="C10" i="5"/>
  <c r="P20" i="2"/>
  <c r="V20" i="2" s="1"/>
  <c r="M8" i="5" s="1"/>
  <c r="P25" i="2"/>
  <c r="V25" i="2" s="1"/>
  <c r="M13" i="5" s="1"/>
  <c r="P23" i="2"/>
  <c r="V23" i="2" s="1"/>
  <c r="M11" i="5" s="1"/>
  <c r="P21" i="2"/>
  <c r="V21" i="2" s="1"/>
  <c r="M9" i="5" s="1"/>
  <c r="P17" i="2"/>
  <c r="V17" i="2" s="1"/>
  <c r="C14" i="5"/>
  <c r="P15" i="2"/>
  <c r="V15" i="2" s="1"/>
  <c r="M3" i="5" s="1"/>
  <c r="P18" i="2"/>
  <c r="V18" i="2" s="1"/>
  <c r="M6" i="5" s="1"/>
  <c r="P26" i="2"/>
  <c r="V26" i="2" s="1"/>
  <c r="M14" i="5" s="1"/>
  <c r="C6" i="5"/>
  <c r="C12" i="5"/>
  <c r="P24" i="2"/>
  <c r="V24" i="2" s="1"/>
  <c r="M12" i="5" s="1"/>
  <c r="C11" i="5"/>
  <c r="F2" i="5"/>
  <c r="B2" i="5" s="1"/>
  <c r="U14" i="2"/>
  <c r="U64" i="2" s="1"/>
  <c r="S14" i="2"/>
  <c r="X14" i="2" s="1"/>
  <c r="W14" i="2" s="1" a="1"/>
  <c r="W14" i="2" s="1"/>
  <c r="I2" i="5" s="1"/>
  <c r="R14" i="2"/>
  <c r="Z5" i="5"/>
  <c r="C4" i="5"/>
  <c r="C3" i="5"/>
  <c r="M4" i="5"/>
  <c r="AH10" i="5" l="1"/>
  <c r="P6" i="5" a="1"/>
  <c r="P6" i="5" s="1"/>
  <c r="AH6" i="5"/>
  <c r="P3" i="5" a="1"/>
  <c r="P3" i="5" s="1"/>
  <c r="AH3" i="5"/>
  <c r="P11" i="5" a="1"/>
  <c r="P11" i="5" s="1"/>
  <c r="AH11" i="5"/>
  <c r="P13" i="5" a="1"/>
  <c r="P13" i="5" s="1"/>
  <c r="AH13" i="5"/>
  <c r="P8" i="5" a="1"/>
  <c r="P8" i="5" s="1"/>
  <c r="AH8" i="5"/>
  <c r="P12" i="5" a="1"/>
  <c r="P12" i="5" s="1"/>
  <c r="AH12" i="5"/>
  <c r="P4" i="5" a="1"/>
  <c r="P4" i="5" s="1"/>
  <c r="AH4" i="5"/>
  <c r="P9" i="5" a="1"/>
  <c r="P9" i="5" s="1"/>
  <c r="AH9" i="5"/>
  <c r="P14" i="5" a="1"/>
  <c r="P14" i="5" s="1"/>
  <c r="AH14" i="5"/>
  <c r="P14" i="2"/>
  <c r="P64" i="2" s="1"/>
  <c r="C5" i="5"/>
  <c r="Z2" i="5"/>
  <c r="M5" i="5"/>
  <c r="P5" i="5" l="1" a="1"/>
  <c r="P5" i="5" s="1"/>
  <c r="AH5" i="5"/>
  <c r="V14" i="2"/>
  <c r="M2" i="5" s="1"/>
  <c r="Q45" i="2"/>
  <c r="L33" i="5" s="1"/>
  <c r="Q54" i="2"/>
  <c r="L42" i="5" s="1"/>
  <c r="Q63" i="2"/>
  <c r="L51" i="5" s="1"/>
  <c r="Q41" i="2"/>
  <c r="L29" i="5" s="1"/>
  <c r="Q59" i="2"/>
  <c r="L47" i="5" s="1"/>
  <c r="Q34" i="2"/>
  <c r="L22" i="5" s="1"/>
  <c r="Q30" i="2"/>
  <c r="L18" i="5" s="1"/>
  <c r="Q25" i="2"/>
  <c r="L13" i="5" s="1"/>
  <c r="AE13" i="5" s="1"/>
  <c r="Q40" i="2"/>
  <c r="L28" i="5" s="1"/>
  <c r="Q52" i="2"/>
  <c r="L40" i="5" s="1"/>
  <c r="Q16" i="2"/>
  <c r="L4" i="5" s="1"/>
  <c r="Q27" i="2"/>
  <c r="L15" i="5" s="1"/>
  <c r="Q55" i="2"/>
  <c r="L43" i="5" s="1"/>
  <c r="Q14" i="2"/>
  <c r="Q23" i="2"/>
  <c r="L11" i="5" s="1"/>
  <c r="AE11" i="5" s="1"/>
  <c r="Q33" i="2"/>
  <c r="L21" i="5" s="1"/>
  <c r="Q62" i="2"/>
  <c r="L50" i="5" s="1"/>
  <c r="Q37" i="2"/>
  <c r="L25" i="5" s="1"/>
  <c r="Q42" i="2"/>
  <c r="L30" i="5" s="1"/>
  <c r="Q44" i="2"/>
  <c r="L32" i="5" s="1"/>
  <c r="Q61" i="2"/>
  <c r="L49" i="5" s="1"/>
  <c r="Q51" i="2"/>
  <c r="L39" i="5" s="1"/>
  <c r="Q32" i="2"/>
  <c r="L20" i="5" s="1"/>
  <c r="Q19" i="2"/>
  <c r="L7" i="5" s="1"/>
  <c r="AE7" i="5" s="1"/>
  <c r="Q22" i="2"/>
  <c r="L10" i="5" s="1"/>
  <c r="AE10" i="5" s="1"/>
  <c r="Q17" i="2"/>
  <c r="L5" i="5" s="1"/>
  <c r="AE5" i="5" s="1"/>
  <c r="Q36" i="2"/>
  <c r="L24" i="5" s="1"/>
  <c r="Q24" i="2"/>
  <c r="L12" i="5" s="1"/>
  <c r="AE12" i="5" s="1"/>
  <c r="Q28" i="2"/>
  <c r="L16" i="5" s="1"/>
  <c r="Q56" i="2"/>
  <c r="L44" i="5" s="1"/>
  <c r="Q53" i="2"/>
  <c r="L41" i="5" s="1"/>
  <c r="Q18" i="2"/>
  <c r="L6" i="5" s="1"/>
  <c r="V6" i="5" s="1"/>
  <c r="Q58" i="2"/>
  <c r="L46" i="5" s="1"/>
  <c r="Q39" i="2"/>
  <c r="L27" i="5" s="1"/>
  <c r="Q47" i="2"/>
  <c r="L35" i="5" s="1"/>
  <c r="Q29" i="2"/>
  <c r="L17" i="5" s="1"/>
  <c r="Q31" i="2"/>
  <c r="L19" i="5" s="1"/>
  <c r="Q38" i="2"/>
  <c r="L26" i="5" s="1"/>
  <c r="Q15" i="2"/>
  <c r="L3" i="5" s="1"/>
  <c r="V3" i="5" s="1"/>
  <c r="Q43" i="2"/>
  <c r="L31" i="5" s="1"/>
  <c r="Q20" i="2"/>
  <c r="L8" i="5" s="1"/>
  <c r="AE8" i="5" s="1"/>
  <c r="Q35" i="2"/>
  <c r="L23" i="5" s="1"/>
  <c r="Q57" i="2"/>
  <c r="L45" i="5" s="1"/>
  <c r="Q26" i="2"/>
  <c r="L14" i="5" s="1"/>
  <c r="Q60" i="2"/>
  <c r="L48" i="5" s="1"/>
  <c r="Q49" i="2"/>
  <c r="L37" i="5" s="1"/>
  <c r="Q46" i="2"/>
  <c r="L34" i="5" s="1"/>
  <c r="Q48" i="2"/>
  <c r="L36" i="5" s="1"/>
  <c r="Q50" i="2"/>
  <c r="L38" i="5" s="1"/>
  <c r="Q21" i="2"/>
  <c r="L9" i="5" s="1"/>
  <c r="AE9" i="5" s="1"/>
  <c r="C2" i="5"/>
  <c r="X64" i="2"/>
  <c r="P2" i="5" l="1" a="1"/>
  <c r="P2" i="5" s="1"/>
  <c r="AH2" i="5"/>
  <c r="V64" i="2"/>
  <c r="D20" i="3" s="1"/>
  <c r="U10" i="5"/>
  <c r="V10" i="5"/>
  <c r="U5" i="5"/>
  <c r="V9" i="5"/>
  <c r="V12" i="5"/>
  <c r="U12" i="5"/>
  <c r="V11" i="5"/>
  <c r="U11" i="5"/>
  <c r="V5" i="5"/>
  <c r="AE15" i="5"/>
  <c r="V15" i="5"/>
  <c r="U15" i="5"/>
  <c r="AE4" i="5"/>
  <c r="U4" i="5"/>
  <c r="AE17" i="5"/>
  <c r="U17" i="5"/>
  <c r="V17" i="5"/>
  <c r="U40" i="5"/>
  <c r="AE40" i="5"/>
  <c r="V40" i="5"/>
  <c r="V28" i="5"/>
  <c r="U28" i="5"/>
  <c r="AE28" i="5"/>
  <c r="U27" i="5"/>
  <c r="V27" i="5"/>
  <c r="AE27" i="5"/>
  <c r="V49" i="5"/>
  <c r="AE49" i="5"/>
  <c r="U49" i="5"/>
  <c r="U7" i="5"/>
  <c r="AE18" i="5"/>
  <c r="V18" i="5"/>
  <c r="U18" i="5"/>
  <c r="U35" i="5"/>
  <c r="AE35" i="5"/>
  <c r="V35" i="5"/>
  <c r="AE32" i="5"/>
  <c r="U32" i="5"/>
  <c r="V32" i="5"/>
  <c r="V13" i="5"/>
  <c r="V23" i="5"/>
  <c r="U23" i="5"/>
  <c r="AE23" i="5"/>
  <c r="U44" i="5"/>
  <c r="AE44" i="5"/>
  <c r="V44" i="5"/>
  <c r="AE25" i="5"/>
  <c r="U25" i="5"/>
  <c r="V25" i="5"/>
  <c r="V22" i="5"/>
  <c r="AE22" i="5"/>
  <c r="U22" i="5"/>
  <c r="AE34" i="5"/>
  <c r="V34" i="5"/>
  <c r="U34" i="5"/>
  <c r="U39" i="5"/>
  <c r="V39" i="5"/>
  <c r="AE39" i="5"/>
  <c r="V7" i="5"/>
  <c r="V4" i="5"/>
  <c r="AE14" i="5"/>
  <c r="U14" i="5"/>
  <c r="V14" i="5"/>
  <c r="V16" i="5"/>
  <c r="U16" i="5"/>
  <c r="AE16" i="5"/>
  <c r="AE50" i="5"/>
  <c r="V50" i="5"/>
  <c r="U50" i="5"/>
  <c r="U47" i="5"/>
  <c r="V47" i="5"/>
  <c r="AE47" i="5"/>
  <c r="AE20" i="5"/>
  <c r="U20" i="5"/>
  <c r="V20" i="5"/>
  <c r="AE45" i="5"/>
  <c r="V45" i="5"/>
  <c r="U45" i="5"/>
  <c r="AE31" i="5"/>
  <c r="V31" i="5"/>
  <c r="U31" i="5"/>
  <c r="V21" i="5"/>
  <c r="AE21" i="5"/>
  <c r="U21" i="5"/>
  <c r="V29" i="5"/>
  <c r="AE29" i="5"/>
  <c r="U29" i="5"/>
  <c r="AE46" i="5"/>
  <c r="U46" i="5"/>
  <c r="V46" i="5"/>
  <c r="AE41" i="5"/>
  <c r="V41" i="5"/>
  <c r="U41" i="5"/>
  <c r="AE3" i="5"/>
  <c r="U3" i="5"/>
  <c r="V24" i="5"/>
  <c r="AE24" i="5"/>
  <c r="U24" i="5"/>
  <c r="AE51" i="5"/>
  <c r="V51" i="5"/>
  <c r="U51" i="5"/>
  <c r="AE48" i="5"/>
  <c r="U48" i="5"/>
  <c r="V48" i="5"/>
  <c r="AE6" i="5"/>
  <c r="U6" i="5"/>
  <c r="U8" i="5"/>
  <c r="V8" i="5"/>
  <c r="V26" i="5"/>
  <c r="AE26" i="5"/>
  <c r="U26" i="5"/>
  <c r="L2" i="5"/>
  <c r="AE2" i="5" s="1"/>
  <c r="Q64" i="2"/>
  <c r="AE42" i="5"/>
  <c r="V42" i="5"/>
  <c r="U42" i="5"/>
  <c r="AE36" i="5"/>
  <c r="U36" i="5"/>
  <c r="V36" i="5"/>
  <c r="U37" i="5"/>
  <c r="AE37" i="5"/>
  <c r="V37" i="5"/>
  <c r="U30" i="5"/>
  <c r="V30" i="5"/>
  <c r="AE30" i="5"/>
  <c r="U13" i="5"/>
  <c r="U9" i="5"/>
  <c r="AE38" i="5"/>
  <c r="U38" i="5"/>
  <c r="V38" i="5"/>
  <c r="AE19" i="5"/>
  <c r="V19" i="5"/>
  <c r="U19" i="5"/>
  <c r="V43" i="5"/>
  <c r="U43" i="5"/>
  <c r="AE43" i="5"/>
  <c r="AE33" i="5"/>
  <c r="V33" i="5"/>
  <c r="U33" i="5"/>
  <c r="N19" i="5" a="1"/>
  <c r="N19" i="5" s="1"/>
  <c r="N21" i="5" a="1"/>
  <c r="N21" i="5" s="1"/>
  <c r="N34" i="5" a="1"/>
  <c r="N34" i="5" s="1"/>
  <c r="N47" i="5" a="1"/>
  <c r="N47" i="5" s="1"/>
  <c r="N20" i="5" a="1"/>
  <c r="N20" i="5" s="1"/>
  <c r="N32" i="5" a="1"/>
  <c r="N32" i="5" s="1"/>
  <c r="N48" i="5" a="1"/>
  <c r="N48" i="5" s="1"/>
  <c r="N46" i="5" a="1"/>
  <c r="N46" i="5" s="1"/>
  <c r="N22" i="5" a="1"/>
  <c r="N22" i="5" s="1"/>
  <c r="N18" i="5" a="1"/>
  <c r="N18" i="5" s="1"/>
  <c r="N31" i="5" a="1"/>
  <c r="N31" i="5" s="1"/>
  <c r="N42" i="5" a="1"/>
  <c r="N42" i="5" s="1"/>
  <c r="N17" i="5" a="1"/>
  <c r="N17" i="5" s="1"/>
  <c r="N43" i="5" a="1"/>
  <c r="N43" i="5" s="1"/>
  <c r="N28" i="5" a="1"/>
  <c r="N28" i="5" s="1"/>
  <c r="N29" i="5" a="1"/>
  <c r="N29" i="5" s="1"/>
  <c r="N30" i="5" a="1"/>
  <c r="N30" i="5" s="1"/>
  <c r="N44" i="5" a="1"/>
  <c r="N44" i="5" s="1"/>
  <c r="N45" i="5" a="1"/>
  <c r="N45" i="5" s="1"/>
  <c r="N37" i="5" a="1"/>
  <c r="N37" i="5" s="1"/>
  <c r="N23" i="5" a="1"/>
  <c r="N23" i="5" s="1"/>
  <c r="N14" i="5" a="1"/>
  <c r="N14" i="5" s="1"/>
  <c r="N15" i="5" a="1"/>
  <c r="N15" i="5" s="1"/>
  <c r="N16" i="5" a="1"/>
  <c r="N16" i="5" s="1"/>
  <c r="N41" i="5" a="1"/>
  <c r="N41" i="5" s="1"/>
  <c r="N36" i="5" a="1"/>
  <c r="N36" i="5" s="1"/>
  <c r="N35" i="5" a="1"/>
  <c r="N35" i="5" s="1"/>
  <c r="N27" i="5" a="1"/>
  <c r="N27" i="5" s="1"/>
  <c r="N25" i="5" a="1"/>
  <c r="N25" i="5" s="1"/>
  <c r="N26" i="5" a="1"/>
  <c r="N26" i="5" s="1"/>
  <c r="N39" i="5" a="1"/>
  <c r="N39" i="5" s="1"/>
  <c r="N38" i="5" a="1"/>
  <c r="N38" i="5" s="1"/>
  <c r="N40" i="5" a="1"/>
  <c r="N40" i="5" s="1"/>
  <c r="N51" i="5" a="1"/>
  <c r="N51" i="5" s="1"/>
  <c r="N50" i="5" a="1"/>
  <c r="N50" i="5" s="1"/>
  <c r="N33" i="5" a="1"/>
  <c r="N33" i="5" s="1"/>
  <c r="N49" i="5" a="1"/>
  <c r="N49" i="5" s="1"/>
  <c r="N24" i="5" a="1"/>
  <c r="N24" i="5" s="1"/>
  <c r="N2" i="5" a="1"/>
  <c r="N2" i="5" s="1"/>
  <c r="N5" i="5" a="1"/>
  <c r="N5" i="5" s="1"/>
  <c r="N6" i="5" a="1"/>
  <c r="N6" i="5" s="1"/>
  <c r="N10" i="5" a="1"/>
  <c r="N10" i="5" s="1"/>
  <c r="N11" i="5" a="1"/>
  <c r="N11" i="5" s="1"/>
  <c r="N4" i="5" a="1"/>
  <c r="N4" i="5" s="1"/>
  <c r="N9" i="5" a="1"/>
  <c r="N9" i="5" s="1"/>
  <c r="N7" i="5" a="1"/>
  <c r="N7" i="5" s="1"/>
  <c r="N3" i="5" a="1"/>
  <c r="N3" i="5" s="1"/>
  <c r="N8" i="5" a="1"/>
  <c r="N8" i="5" s="1"/>
  <c r="W65" i="2" a="1"/>
  <c r="W65" i="2" s="1"/>
  <c r="N13" i="5" a="1"/>
  <c r="N13" i="5" s="1"/>
  <c r="N12" i="5" a="1"/>
  <c r="N12" i="5" s="1"/>
  <c r="D30" i="3" l="1"/>
  <c r="G36" i="3" s="1"/>
  <c r="AA7" i="2"/>
  <c r="V2" i="5"/>
  <c r="U2" i="5"/>
  <c r="X11" i="2" a="1"/>
  <c r="X11" i="2" s="1"/>
  <c r="W19" i="2" s="1" a="1"/>
  <c r="W19" i="2" s="1"/>
  <c r="I7" i="5" s="1"/>
  <c r="AC3" i="5"/>
  <c r="AC18" i="5"/>
  <c r="AF18" i="5"/>
  <c r="AC15" i="5"/>
  <c r="AF15" i="5"/>
  <c r="AC22" i="5"/>
  <c r="AF22" i="5"/>
  <c r="AC45" i="5"/>
  <c r="AF45" i="5"/>
  <c r="AF27" i="5"/>
  <c r="AC27" i="5"/>
  <c r="AF31" i="5"/>
  <c r="AC31" i="5"/>
  <c r="AC49" i="5"/>
  <c r="AF49" i="5"/>
  <c r="AC33" i="5"/>
  <c r="AF33" i="5"/>
  <c r="AF48" i="5"/>
  <c r="AC48" i="5"/>
  <c r="AC51" i="5"/>
  <c r="AF51" i="5"/>
  <c r="AC37" i="5"/>
  <c r="AF37" i="5"/>
  <c r="AC32" i="5"/>
  <c r="AF32" i="5"/>
  <c r="AF40" i="5"/>
  <c r="AC40" i="5"/>
  <c r="AC20" i="5"/>
  <c r="AF20" i="5"/>
  <c r="AF38" i="5"/>
  <c r="AC38" i="5"/>
  <c r="AC44" i="5"/>
  <c r="AF44" i="5"/>
  <c r="AF47" i="5"/>
  <c r="AC47" i="5"/>
  <c r="AC39" i="5"/>
  <c r="AF39" i="5"/>
  <c r="AF30" i="5"/>
  <c r="AC30" i="5"/>
  <c r="AC34" i="5"/>
  <c r="AF34" i="5"/>
  <c r="AC43" i="5"/>
  <c r="AF43" i="5"/>
  <c r="AC35" i="5"/>
  <c r="AF35" i="5"/>
  <c r="AF36" i="5"/>
  <c r="AC36" i="5"/>
  <c r="AF41" i="5"/>
  <c r="AC41" i="5"/>
  <c r="AC24" i="5"/>
  <c r="AF24" i="5"/>
  <c r="AF14" i="5"/>
  <c r="AC50" i="5"/>
  <c r="AF50" i="5"/>
  <c r="AF26" i="5"/>
  <c r="AC26" i="5"/>
  <c r="AC21" i="5"/>
  <c r="AF21" i="5"/>
  <c r="AC17" i="5"/>
  <c r="AF17" i="5"/>
  <c r="AC42" i="5"/>
  <c r="AF42" i="5"/>
  <c r="AC16" i="5"/>
  <c r="AF16" i="5"/>
  <c r="AF46" i="5"/>
  <c r="AC46" i="5"/>
  <c r="AF23" i="5"/>
  <c r="AC23" i="5"/>
  <c r="AC29" i="5"/>
  <c r="AF29" i="5"/>
  <c r="AC25" i="5"/>
  <c r="AF25" i="5"/>
  <c r="AF28" i="5"/>
  <c r="AC28" i="5"/>
  <c r="AC19" i="5"/>
  <c r="AF19" i="5"/>
  <c r="AF6" i="5"/>
  <c r="AC8" i="5"/>
  <c r="AF8" i="5"/>
  <c r="AF3" i="5"/>
  <c r="AF7" i="5"/>
  <c r="AF9" i="5"/>
  <c r="AF5" i="5"/>
  <c r="AF10" i="5"/>
  <c r="AC12" i="5"/>
  <c r="AF12" i="5"/>
  <c r="AF13" i="5"/>
  <c r="AC13" i="5"/>
  <c r="AF4" i="5"/>
  <c r="AF2" i="5"/>
  <c r="AF11" i="5"/>
  <c r="G38" i="3" l="1"/>
  <c r="G37" i="3"/>
  <c r="W17" i="2" a="1"/>
  <c r="W17" i="2" s="1"/>
  <c r="I5" i="5" s="1"/>
  <c r="AC5" i="5" s="1"/>
  <c r="W21" i="2" a="1"/>
  <c r="W21" i="2" s="1"/>
  <c r="W18" i="2" a="1"/>
  <c r="W18" i="2" s="1"/>
  <c r="W16" i="2" a="1"/>
  <c r="W16" i="2" s="1"/>
  <c r="W26" i="2" a="1"/>
  <c r="W26" i="2" s="1"/>
  <c r="W23" i="2" a="1"/>
  <c r="W23" i="2" s="1"/>
  <c r="W22" i="2" a="1"/>
  <c r="W22" i="2" s="1"/>
  <c r="AC7" i="5"/>
  <c r="I11" i="5" l="1"/>
  <c r="AC11" i="5" s="1"/>
  <c r="I4" i="5"/>
  <c r="AC4" i="5" s="1"/>
  <c r="I6" i="5"/>
  <c r="AC6" i="5" s="1"/>
  <c r="I14" i="5"/>
  <c r="AC14" i="5" s="1"/>
  <c r="I9" i="5"/>
  <c r="AC9" i="5" s="1"/>
  <c r="I10" i="5"/>
  <c r="AC10" i="5" s="1"/>
  <c r="W64" i="2"/>
  <c r="S13" i="3" s="1"/>
  <c r="S14" i="3" s="1"/>
  <c r="AC2" i="5"/>
  <c r="F16" i="3" l="1"/>
  <c r="D25" i="3" a="1"/>
  <c r="D25" i="3" s="1"/>
  <c r="AA6" i="2" s="1"/>
  <c r="J31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R. Todd Wood</author>
  </authors>
  <commentList>
    <comment ref="L6" authorId="0" shapeId="0" xr:uid="{8282D488-D6ED-4020-975C-5ADB9F9FDF17}">
      <text>
        <r>
          <rPr>
            <b/>
            <sz val="9"/>
            <color indexed="81"/>
            <rFont val="Tahoma"/>
            <family val="2"/>
          </rPr>
          <t>R. Todd Wood:</t>
        </r>
        <r>
          <rPr>
            <sz val="9"/>
            <color indexed="81"/>
            <rFont val="Tahoma"/>
            <family val="2"/>
          </rPr>
          <t xml:space="preserve">
Small-Medium Business Express Program Eligible is only available with select approved Wattsmart Business Trade Allies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<sst xmlns="http://schemas.openxmlformats.org/spreadsheetml/2006/main" count="10277" uniqueCount="2820">
  <si>
    <t>HIDE</t>
  </si>
  <si>
    <t>Admin:</t>
  </si>
  <si>
    <t>Project ID #</t>
  </si>
  <si>
    <t>Customer/Site Information</t>
  </si>
  <si>
    <t>Project Information</t>
  </si>
  <si>
    <t>Measure Effective Date</t>
  </si>
  <si>
    <t>Business or Project Name</t>
  </si>
  <si>
    <t>SMBE Eligible</t>
  </si>
  <si>
    <t>Total Incentive</t>
  </si>
  <si>
    <t>Contact Name</t>
  </si>
  <si>
    <t>Material Costs</t>
  </si>
  <si>
    <t>Total kWh Savings</t>
  </si>
  <si>
    <t>Contact Email</t>
  </si>
  <si>
    <t>Labor Costs</t>
  </si>
  <si>
    <t>Business Type</t>
  </si>
  <si>
    <t>Other Costs</t>
  </si>
  <si>
    <t>Rate Schedule</t>
  </si>
  <si>
    <t>Total Costs</t>
  </si>
  <si>
    <t>Item</t>
  </si>
  <si>
    <t>QPL Qual</t>
  </si>
  <si>
    <t>Existing Fixture Type</t>
  </si>
  <si>
    <t>Fixture Classification</t>
  </si>
  <si>
    <t>Fixture Wattage</t>
  </si>
  <si>
    <t>Quantity</t>
  </si>
  <si>
    <t>Fixture Part Number</t>
  </si>
  <si>
    <t>Control Part Number</t>
  </si>
  <si>
    <t>Table Measure Type</t>
  </si>
  <si>
    <t>Express Lighting Tool Full Measure Description</t>
  </si>
  <si>
    <t>DSM Measure Identifier</t>
  </si>
  <si>
    <t>Total Measure Wattage</t>
  </si>
  <si>
    <t>Associated Measure Actual Cost / W</t>
  </si>
  <si>
    <t>Savings Multiplier</t>
  </si>
  <si>
    <t>Incentive Multiplier</t>
  </si>
  <si>
    <t>Exterior Wattage Band</t>
  </si>
  <si>
    <t>Yearly kW Savings kW/yr</t>
  </si>
  <si>
    <t>Measure kWh Savings kWh/yr</t>
  </si>
  <si>
    <t>Measure Incentive with Cap Applied</t>
  </si>
  <si>
    <t>Measure Incentive (uncapped)</t>
  </si>
  <si>
    <t>Totals</t>
  </si>
  <si>
    <t>wattsmart.com</t>
  </si>
  <si>
    <t>Express Lighting Tool</t>
  </si>
  <si>
    <t>Lighting Assessment Summary</t>
  </si>
  <si>
    <t>Customer</t>
  </si>
  <si>
    <t>Total Project Costs</t>
  </si>
  <si>
    <t>Incentives</t>
  </si>
  <si>
    <t>Net Costs</t>
  </si>
  <si>
    <t>Total Cost | Net Costs</t>
  </si>
  <si>
    <r>
      <t>Electric Cost Savings</t>
    </r>
    <r>
      <rPr>
        <vertAlign val="superscript"/>
        <sz val="10"/>
        <rFont val="Arial"/>
        <family val="2"/>
      </rPr>
      <t>a</t>
    </r>
  </si>
  <si>
    <t>Per Year Based on Averaged Savings
 and Building Type</t>
  </si>
  <si>
    <r>
      <t>Total Project Incentives</t>
    </r>
    <r>
      <rPr>
        <vertAlign val="superscript"/>
        <sz val="10"/>
        <rFont val="Arial"/>
        <family val="2"/>
      </rPr>
      <t>a</t>
    </r>
  </si>
  <si>
    <t/>
  </si>
  <si>
    <r>
      <t>Energy Savings</t>
    </r>
    <r>
      <rPr>
        <vertAlign val="superscript"/>
        <sz val="10"/>
        <rFont val="Arial"/>
        <family val="2"/>
      </rPr>
      <t>a, b</t>
    </r>
  </si>
  <si>
    <t>Simple Payback</t>
  </si>
  <si>
    <t>kWh/year
Energy Savings</t>
  </si>
  <si>
    <t>with incentives</t>
  </si>
  <si>
    <t xml:space="preserve"> Carbon Footprint Calculator</t>
  </si>
  <si>
    <t xml:space="preserve">   Cars on the Road</t>
  </si>
  <si>
    <t xml:space="preserve">   Energy Used by Homes</t>
  </si>
  <si>
    <t xml:space="preserve">   Acres of Pine Trees Saved</t>
  </si>
  <si>
    <t xml:space="preserve">a. Energy savings, electric cost savings, and total project incentives are estimates only and intended solely for Wattsmart Business lighting projects. </t>
  </si>
  <si>
    <t xml:space="preserve">Incentives paid are based upon approved as-installed equipment, operating conditions, and project costs. </t>
  </si>
  <si>
    <t>Express Lighting Project Next Steps</t>
  </si>
  <si>
    <t>1.</t>
  </si>
  <si>
    <t>Identify which lights to upgrade at your facility.</t>
  </si>
  <si>
    <t>2.</t>
  </si>
  <si>
    <t>Purchase qualified prescriptive equipment from a trade ally of your choice*.</t>
  </si>
  <si>
    <t>* SMBE incentives are only available when installed by approved Wattsmart Business SMB Trade Allies</t>
  </si>
  <si>
    <t>3.</t>
  </si>
  <si>
    <t>Install new equipment in your facility.</t>
  </si>
  <si>
    <t>4.</t>
  </si>
  <si>
    <t>Complete and submit the online application, invoice, and required documentation.</t>
  </si>
  <si>
    <t>Project ID</t>
  </si>
  <si>
    <t>Measure Version</t>
  </si>
  <si>
    <t>Unique Measure ID</t>
  </si>
  <si>
    <t>MeasureEffectiveDate</t>
  </si>
  <si>
    <t>Measure Identifier</t>
  </si>
  <si>
    <t>Total Incentives</t>
  </si>
  <si>
    <t>Total kWh/yr Savings (Stipulated)</t>
  </si>
  <si>
    <t>Total kW Reduction (Stipulated)</t>
  </si>
  <si>
    <t>Total Measure Cost (Actual)</t>
  </si>
  <si>
    <t>Total Energy Cost Savings (Actual)</t>
  </si>
  <si>
    <t>Capped</t>
  </si>
  <si>
    <t>LTVersion</t>
  </si>
  <si>
    <t>Facility Type</t>
  </si>
  <si>
    <t>Code LPD</t>
  </si>
  <si>
    <t>Proposed LPD</t>
  </si>
  <si>
    <t>% Savings</t>
  </si>
  <si>
    <t>% LPD Better than Code</t>
  </si>
  <si>
    <t>SPB W/O Incentive</t>
  </si>
  <si>
    <t>SPB with Incentive</t>
  </si>
  <si>
    <r>
      <t xml:space="preserve">1. Copy Column A-V header and rows with measures into new excel. </t>
    </r>
    <r>
      <rPr>
        <i/>
        <sz val="11"/>
        <color theme="1"/>
        <rFont val="Aptos Narrow"/>
        <family val="2"/>
        <scheme val="minor"/>
      </rPr>
      <t>(Remove blank or do not qualify lines)</t>
    </r>
    <r>
      <rPr>
        <sz val="11"/>
        <color theme="1"/>
        <rFont val="Aptos Narrow"/>
        <family val="2"/>
        <scheme val="minor"/>
      </rPr>
      <t xml:space="preserve">
2. Save As - Save as type:  CSV (Comma delimited) (*.csv) Name file  "Spruce Project Name or Project ID#"
IN SPRUCE: 
3. In project, drag and drop .csv file into Project Loader tab within the project
4. Click Process CSV</t>
    </r>
  </si>
  <si>
    <t>For manual data entry into Spruce:</t>
  </si>
  <si>
    <t>Filter by Name</t>
  </si>
  <si>
    <t>Number of TRL Units undefined</t>
  </si>
  <si>
    <t>Quantity (Unit: undefined)</t>
  </si>
  <si>
    <t>Model Number</t>
  </si>
  <si>
    <t>Reported Measure Cost</t>
  </si>
  <si>
    <t>Wattage</t>
  </si>
  <si>
    <t>If more than 20 rows on Input tab, copy formulas down</t>
  </si>
  <si>
    <t>Business Type (Hospital is included)</t>
  </si>
  <si>
    <t>DSMC facility type</t>
  </si>
  <si>
    <t>SMBE - Business Type (Hospital is not included)</t>
  </si>
  <si>
    <t>Express</t>
  </si>
  <si>
    <t>SMBE</t>
  </si>
  <si>
    <t>Fixture Types</t>
  </si>
  <si>
    <t>kWh Rate</t>
  </si>
  <si>
    <t>Matched Measure Name</t>
  </si>
  <si>
    <t>Assembly</t>
  </si>
  <si>
    <t>Religious Building</t>
  </si>
  <si>
    <t>No Controls</t>
  </si>
  <si>
    <t>Interior LED without Controls</t>
  </si>
  <si>
    <t>Interior Lighting Express - No Control - Assembly - Retrofit - SBE - UT</t>
  </si>
  <si>
    <t>Automotive Repair</t>
  </si>
  <si>
    <t>Auto Repair</t>
  </si>
  <si>
    <t>Plug and Play</t>
  </si>
  <si>
    <t>Interior LED Plug and Play Controls Ready</t>
  </si>
  <si>
    <t>Interior Lighting Express - Control Ready - Assembly - Retrofit - SBE - UT</t>
  </si>
  <si>
    <t>College or University</t>
  </si>
  <si>
    <t>School - University</t>
  </si>
  <si>
    <t>Networked</t>
  </si>
  <si>
    <t>Interior LED NLC</t>
  </si>
  <si>
    <t>Interior Lighting Express - LED w/NLC - Assembly - Retrofit - SBE - UT</t>
  </si>
  <si>
    <t>Hospital</t>
  </si>
  <si>
    <t>Healthcare - Hospital</t>
  </si>
  <si>
    <t>Industrial Plant with Two Shifts</t>
  </si>
  <si>
    <t>LLLC</t>
  </si>
  <si>
    <t>Interior LED LLLC</t>
  </si>
  <si>
    <t>Interior Lighting Express - LED w/LLLC - Assembly - Retrofit - SBE - UT</t>
  </si>
  <si>
    <t>Industrial</t>
  </si>
  <si>
    <t>Library</t>
  </si>
  <si>
    <t>CSF</t>
  </si>
  <si>
    <t>Exterior LED</t>
  </si>
  <si>
    <t>Selected kWh Rate</t>
  </si>
  <si>
    <t>Exterior Lighting Express - LED 3W to 47W - Retrofit - SBE - UT</t>
  </si>
  <si>
    <t>Lodging</t>
  </si>
  <si>
    <t>Selected kW Rate</t>
  </si>
  <si>
    <t>Exterior Lighting Express - LED 48W to 95W - Retrofit - SBE - UT</t>
  </si>
  <si>
    <t>Hotel/motel</t>
  </si>
  <si>
    <t>Manufacturing</t>
  </si>
  <si>
    <t>Exterior Lighting Express - LED 96 to 285W - Retrofit - SBE - UT</t>
  </si>
  <si>
    <t>Manufacturing Facility</t>
  </si>
  <si>
    <t>Office &lt;20,000 sf</t>
  </si>
  <si>
    <t>Interior Lighting Express - No Control - Assembly - Retrofit - UT</t>
  </si>
  <si>
    <t>Office building, office/administrative areas in facilities of other use types</t>
  </si>
  <si>
    <t>Office &gt;100,000 sf</t>
  </si>
  <si>
    <t>Interior Lighting Express - Control Ready - Assembly - Retrofit - UT</t>
  </si>
  <si>
    <t>Office 20,000 to 100,000 sf</t>
  </si>
  <si>
    <t>Interior Lighting Express - LED w/NLC - Assembly - Retrofit - UT</t>
  </si>
  <si>
    <t>Other</t>
  </si>
  <si>
    <t>Wattage Band</t>
  </si>
  <si>
    <t>Luminaire (Exterior)</t>
  </si>
  <si>
    <t>Max</t>
  </si>
  <si>
    <t>Interior Lighting Express - LED w/LLLC - Assembly - Retrofit - UT</t>
  </si>
  <si>
    <t>Other Health, Nursing, Medical Clinic</t>
  </si>
  <si>
    <t>3 to 47</t>
  </si>
  <si>
    <t>Exterior Lighting Express - LED 3W to 47W - Retrofit - UT</t>
  </si>
  <si>
    <t>Healthcare - Medical buildings and clinics</t>
  </si>
  <si>
    <t>Restaurant</t>
  </si>
  <si>
    <t>48 to 95</t>
  </si>
  <si>
    <t>Exterior Lighting Express - LED 48W to 95W - Retrofit - UT</t>
  </si>
  <si>
    <t>Dining - Restaurant</t>
  </si>
  <si>
    <t>Retail</t>
  </si>
  <si>
    <t>96 to 285</t>
  </si>
  <si>
    <t>Exterior Lighting Express - LED 96 to 285W - Retrofit - UT</t>
  </si>
  <si>
    <t>Retail/wholesale store</t>
  </si>
  <si>
    <t>Retail 5,000 to 50,000 sf</t>
  </si>
  <si>
    <t>Interior Lighting Express - No Control - Automotive Repair - Retrofit - SBE - UT</t>
  </si>
  <si>
    <t>Retail Big Box &gt;50,000 sf One-Story</t>
  </si>
  <si>
    <t>Interior Lighting Express - Control Ready - Automotive Repair - Retrofit - SBE - UT</t>
  </si>
  <si>
    <t>Retail Boutique &lt;5,000 sf</t>
  </si>
  <si>
    <t>Interior Lighting Express - LED w/NLC - Automotive Repair - Retrofit - SBE - UT</t>
  </si>
  <si>
    <t>Retail Mini Mart</t>
  </si>
  <si>
    <t>Interior Lighting Express - LED w/LLLC - Automotive Repair - Retrofit - SBE - UT</t>
  </si>
  <si>
    <t>Convenience store</t>
  </si>
  <si>
    <t>Retail Supermarket</t>
  </si>
  <si>
    <t>Grocery Stores</t>
  </si>
  <si>
    <t>School K-12</t>
  </si>
  <si>
    <t>School preK-12 - buildings/classrooms/daycare centers</t>
  </si>
  <si>
    <t>Warehouse</t>
  </si>
  <si>
    <t>Warehouse - storage areas</t>
  </si>
  <si>
    <t>Interior Lighting Express - No Control - Automotive Repair - Retrofit - UT</t>
  </si>
  <si>
    <t>Interior Lighting Express - Control Ready - Automotive Repair - Retrofit - UT</t>
  </si>
  <si>
    <t>Interior Lighting Express - LED w/NLC - Automotive Repair - Retrofit - UT</t>
  </si>
  <si>
    <t>Interior Lighting Express - LED w/LLLC - Automotive Repair - Retrofit - UT</t>
  </si>
  <si>
    <t>Interior Lighting Express - No Control - College or University - Retrofit - SBE - UT</t>
  </si>
  <si>
    <t>Interior Lighting Express - Control Ready - College or University - Retrofit - SBE - UT</t>
  </si>
  <si>
    <t>Interior Lighting Express - LED w/NLC - College or University - Retrofit - SBE - UT</t>
  </si>
  <si>
    <t>Interior Lighting Express - LED w/LLLC - College or University - Retrofit - SBE - UT</t>
  </si>
  <si>
    <t>Interior Lighting Express - No Control - College or University - Retrofit - UT</t>
  </si>
  <si>
    <t>Interior Lighting Express - Control Ready - College or University - Retrofit - UT</t>
  </si>
  <si>
    <t>Interior Lighting Express - LED w/NLC - College or University - Retrofit - UT</t>
  </si>
  <si>
    <t>Interior Lighting Express - LED w/LLLC - College or University - Retrofit - UT</t>
  </si>
  <si>
    <t>Interior Lighting Express - No Control - Hospital - Retrofit - UT</t>
  </si>
  <si>
    <t>Interior Lighting Express - Control Ready - Hospital - Retrofit - UT</t>
  </si>
  <si>
    <t>Interior Lighting Express - LED w/NLC - Hospital - Retrofit - UT</t>
  </si>
  <si>
    <t>Interior Lighting Express - LED w/LLLC - Hospital - Retrofit - UT</t>
  </si>
  <si>
    <t>Interior Lighting Express - No Control - Industrial Plant with Two Shifts - Retrofit - SBE - UT</t>
  </si>
  <si>
    <t>Interior Lighting Express - Control Ready - Industrial Plant with Two Shifts - Retrofit - SBE - UT</t>
  </si>
  <si>
    <t>Interior Lighting Express - LED w/NLC - Industrial Plant with Two Shifts - Retrofit - SBE - UT</t>
  </si>
  <si>
    <t>Interior Lighting Express - LED w/LLLC - Industrial Plant with Two Shifts - Retrofit - SBE - UT</t>
  </si>
  <si>
    <t>Interior Lighting Express - No Control - Industrial Plant with Two Shifts - Retrofit - UT</t>
  </si>
  <si>
    <t>Interior Lighting Express - Control Ready - Industrial Plant with Two Shifts - Retrofit - UT</t>
  </si>
  <si>
    <t>Interior Lighting Express - LED w/NLC - Industrial Plant with Two Shifts - Retrofit - UT</t>
  </si>
  <si>
    <t>Interior Lighting Express - LED w/LLLC - Industrial Plant with Two Shifts - Retrofit - UT</t>
  </si>
  <si>
    <t>Interior Lighting Express - No Control - Library - Retrofit - SBE - UT</t>
  </si>
  <si>
    <t>Interior Lighting Express - Control Ready - Library - Retrofit - SBE - UT</t>
  </si>
  <si>
    <t>Interior Lighting Express - LED w/NLC - Library - Retrofit - SBE - UT</t>
  </si>
  <si>
    <t>Interior Lighting Express - LED w/LLLC - Library - Retrofit - SBE - UT</t>
  </si>
  <si>
    <t>Interior Lighting Express - No Control - Library - Retrofit - UT</t>
  </si>
  <si>
    <t>Interior Lighting Express - Control Ready - Library - Retrofit - UT</t>
  </si>
  <si>
    <t>Interior Lighting Express - LED w/NLC - Library - Retrofit - UT</t>
  </si>
  <si>
    <t>Interior Lighting Express - LED w/LLLC - Library - Retrofit - UT</t>
  </si>
  <si>
    <t>Interior Lighting Express - No Control - Lodging - Retrofit - SBE - UT</t>
  </si>
  <si>
    <t>Interior Lighting Express - Control Ready - Lodging - Retrofit - SBE - UT</t>
  </si>
  <si>
    <t>Interior Lighting Express - LED w/NLC - Lodging - Retrofit - SBE - UT</t>
  </si>
  <si>
    <t>Interior Lighting Express - LED w/LLLC - Lodging - Retrofit - SBE - UT</t>
  </si>
  <si>
    <t>Interior Lighting Express - No Control - Lodging - Retrofit - UT</t>
  </si>
  <si>
    <t>Interior Lighting Express - Control Ready - Lodging - Retrofit - UT</t>
  </si>
  <si>
    <t>Interior Lighting Express - LED w/NLC - Lodging - Retrofit - UT</t>
  </si>
  <si>
    <t>Interior Lighting Express - LED w/LLLC - Lodging - Retrofit - UT</t>
  </si>
  <si>
    <t>Interior Lighting Express - No Control - Manufacturing - Retrofit - SBE - UT</t>
  </si>
  <si>
    <t>Interior Lighting Express - Control Ready - Manufacturing - Retrofit - SBE - UT</t>
  </si>
  <si>
    <t>Interior Lighting Express - LED w/NLC - Manufacturing - Retrofit - SBE - UT</t>
  </si>
  <si>
    <t>Interior Lighting Express - LED w/LLLC - Manufacturing - Retrofit - SBE - UT</t>
  </si>
  <si>
    <t>Interior Lighting Express - No Control - Manufacturing - Retrofit - UT</t>
  </si>
  <si>
    <t>Interior Lighting Express - Control Ready - Manufacturing - Retrofit - UT</t>
  </si>
  <si>
    <t>Interior Lighting Express - LED w/NLC - Manufacturing - Retrofit - UT</t>
  </si>
  <si>
    <t>Interior Lighting Express - LED w/LLLC - Manufacturing - Retrofit - UT</t>
  </si>
  <si>
    <t>Interior Lighting Express - No Control - Office &lt;20,000 sf - Retrofit - SBE - UT</t>
  </si>
  <si>
    <t>Interior Lighting Express - Control Ready - Office &lt;20,000 sf - Retrofit - SBE - UT</t>
  </si>
  <si>
    <t>Interior Lighting Express - LED w/NLC - Office &lt;20,000 sf - Retrofit - SBE - UT</t>
  </si>
  <si>
    <t>Interior Lighting Express - LED w/LLLC - Office &lt;20,000 sf - Retrofit - SBE - UT</t>
  </si>
  <si>
    <t>Interior Lighting Express - No Control - Office &lt;20,000 sf - Retrofit - UT</t>
  </si>
  <si>
    <t>Interior Lighting Express - Control Ready - Office &lt;20,000 sf - Retrofit - UT</t>
  </si>
  <si>
    <t>Interior Lighting Express - LED w/NLC - Office &lt;20,000 sf - Retrofit - UT</t>
  </si>
  <si>
    <t>Interior Lighting Express - LED w/LLLC - Office &lt;20,000 sf - Retrofit - UT</t>
  </si>
  <si>
    <t>Interior Lighting Express - No Control - Office &gt;100,000 sf - Retrofit - SBE - UT</t>
  </si>
  <si>
    <t>Interior Lighting Express - Control Ready - Office &gt;100,000 sf - Retrofit - SBE - UT</t>
  </si>
  <si>
    <t>Interior Lighting Express - LED w/NLC - Office &gt;100,000 sf - Retrofit - SBE - UT</t>
  </si>
  <si>
    <t>Interior Lighting Express - LED w/LLLC - Office &gt;100,000 sf - Retrofit - SBE - UT</t>
  </si>
  <si>
    <t>Interior Lighting Express - No Control - Office &gt;100,000 sf - Retrofit - UT</t>
  </si>
  <si>
    <t>Interior Lighting Express - Control Ready - Office &gt;100,000 sf - Retrofit - UT</t>
  </si>
  <si>
    <t>Interior Lighting Express - LED w/NLC - Office &gt;100,000 sf - Retrofit - UT</t>
  </si>
  <si>
    <t>Interior Lighting Express - LED w/LLLC - Office &gt;100,000 sf - Retrofit - UT</t>
  </si>
  <si>
    <t>Interior Lighting Express - No Control - Office 20,000 to 100,000 sf - Retrofit - SBE - UT</t>
  </si>
  <si>
    <t>Interior Lighting Express - Control Ready - Office 20,000 to 100,000 sf - Retrofit - SBE - UT</t>
  </si>
  <si>
    <t>Interior Lighting Express - LED w/NLC - Office 20,000 to 100,000 sf - Retrofit - SBE - UT</t>
  </si>
  <si>
    <t>Interior Lighting Express - LED w/LLLC - Office 20,000 to 100,000 sf - Retrofit - SBE - UT</t>
  </si>
  <si>
    <t>Interior Lighting Express - No Control - Office 20,000 to 100,000 sf - Retrofit - UT</t>
  </si>
  <si>
    <t>Interior Lighting Express - Control Ready - Office 20,000 to 100,000 sf - Retrofit - UT</t>
  </si>
  <si>
    <t>Interior Lighting Express - LED w/NLC - Office 20,000 to 100,000 sf - Retrofit - UT</t>
  </si>
  <si>
    <t>Interior Lighting Express - LED w/LLLC - Office 20,000 to 100,000 sf - Retrofit - UT</t>
  </si>
  <si>
    <t>Interior Lighting Express - No Control - Other - Retrofit - SBE - UT</t>
  </si>
  <si>
    <t>Interior Lighting Express - Control Ready - Other - Retrofit - SBE - UT</t>
  </si>
  <si>
    <t>Interior Lighting Express - LED w/NLC - Other - Retrofit - SBE - UT</t>
  </si>
  <si>
    <t>Interior Lighting Express - LED w/LLLC - Other - Retrofit - SBE - UT</t>
  </si>
  <si>
    <t>Interior Lighting Express - No Control - Other - Retrofit - UT</t>
  </si>
  <si>
    <t>Interior Lighting Express - Control Ready - Other - Retrofit - UT</t>
  </si>
  <si>
    <t>Interior Lighting Express - LED w/NLC - Other - Retrofit - UT</t>
  </si>
  <si>
    <t>Interior Lighting Express - LED w/LLLC - Other - Retrofit - UT</t>
  </si>
  <si>
    <t>Interior Lighting Express - No Control - Other Health, Nursing, Medical Clinic - Retrofit - SBE - UT</t>
  </si>
  <si>
    <t>Interior Lighting Express - Control Ready - Other Health, Nursing, Medical Clinic - Retrofit - SBE - UT</t>
  </si>
  <si>
    <t>Interior Lighting Express - LED w/NLC - Other Health, Nursing, Medical Clinic - Retrofit - SBE - UT</t>
  </si>
  <si>
    <t>Interior Lighting Express - LED w/LLLC - Other Health, Nursing, Medical Clinic - Retrofit - SBE - UT</t>
  </si>
  <si>
    <t>Interior Lighting Express - No Control - Other Health, Nursing, Medical Clinic - Retrofit - UT</t>
  </si>
  <si>
    <t>Interior Lighting Express - Control Ready - Other Health, Nursing, Medical Clinic - Retrofit - UT</t>
  </si>
  <si>
    <t>Interior Lighting Express - LED w/NLC - Other Health, Nursing, Medical Clinic - Retrofit - UT</t>
  </si>
  <si>
    <t>Interior Lighting Express - LED w/LLLC - Other Health, Nursing, Medical Clinic - Retrofit - UT</t>
  </si>
  <si>
    <t>Interior Lighting Express - No Control - Restaurant - Retrofit - SBE - UT</t>
  </si>
  <si>
    <t>Interior Lighting Express - Control Ready - Restaurant - Retrofit - SBE - UT</t>
  </si>
  <si>
    <t>Interior Lighting Express - LED w/NLC - Restaurant - Retrofit - SBE - UT</t>
  </si>
  <si>
    <t>Interior Lighting Express - LED w/LLLC - Restaurant - Retrofit - SBE - UT</t>
  </si>
  <si>
    <t>Interior Lighting Express - No Control - Restaurant - Retrofit - UT</t>
  </si>
  <si>
    <t>Interior Lighting Express - Control Ready - Restaurant - Retrofit - UT</t>
  </si>
  <si>
    <t>Interior Lighting Express - LED w/NLC - Restaurant - Retrofit - UT</t>
  </si>
  <si>
    <t>Interior Lighting Express - LED w/LLLC - Restaurant - Retrofit - UT</t>
  </si>
  <si>
    <t>Interior Lighting Express - No Control - Retail - Retrofit - SBE - UT</t>
  </si>
  <si>
    <t>Interior Lighting Express - Control Ready - Retail - Retrofit - SBE - UT</t>
  </si>
  <si>
    <t>Interior Lighting Express - LED w/NLC - Retail - Retrofit - SBE - UT</t>
  </si>
  <si>
    <t>Interior Lighting Express - LED w/LLLC - Retail - Retrofit - SBE - UT</t>
  </si>
  <si>
    <t>Interior Lighting Express - No Control - Retail - Retrofit - UT</t>
  </si>
  <si>
    <t>Interior Lighting Express - Control Ready - Retail - Retrofit - UT</t>
  </si>
  <si>
    <t>Interior Lighting Express - LED w/NLC - Retail - Retrofit - UT</t>
  </si>
  <si>
    <t>Interior Lighting Express - LED w/LLLC - Retail - Retrofit - UT</t>
  </si>
  <si>
    <t>Interior Lighting Express - No Control - Retail 5,000 to 50,000 sf - Retrofit - SBE - UT</t>
  </si>
  <si>
    <t>Interior Lighting Express - Control Ready - Retail 5,000 to 50,000 sf - Retrofit - SBE - UT</t>
  </si>
  <si>
    <t>Interior Lighting Express - LED w/NLC - Retail 5,000 to 50,000 sf - Retrofit - SBE - UT</t>
  </si>
  <si>
    <t>Interior Lighting Express - LED w/LLLC - Retail 5,000 to 50,000 sf - Retrofit - SBE - UT</t>
  </si>
  <si>
    <t>Interior Lighting Express - No Control - Retail 5,000 to 50,000 sf - Retrofit - UT</t>
  </si>
  <si>
    <t>Interior Lighting Express - Control Ready - Retail 5,000 to 50,000 sf - Retrofit - UT</t>
  </si>
  <si>
    <t>Interior Lighting Express - LED w/NLC - Retail 5,000 to 50,000 sf - Retrofit - UT</t>
  </si>
  <si>
    <t>Interior Lighting Express - LED w/LLLC - Retail 5,000 to 50,000 sf - Retrofit - UT</t>
  </si>
  <si>
    <t>Interior Lighting Express - No Control - Retail Big Box &gt;50,000 sf One-Story - Retrofit - SBE - UT</t>
  </si>
  <si>
    <t>Interior Lighting Express - Control Ready - Retail Big Box &gt;50,000 sf One-Story - Retrofit - SBE - UT</t>
  </si>
  <si>
    <t>Interior Lighting Express - LED w/NLC - Retail Big Box &gt;50,000 sf One-Story - Retrofit - SBE - UT</t>
  </si>
  <si>
    <t>Interior Lighting Express - LED w/LLLC - Retail Big Box &gt;50,000 sf One-Story - Retrofit - SBE - UT</t>
  </si>
  <si>
    <t>Interior Lighting Express - No Control - Retail Big Box &gt;50,000 sf One-Story - Retrofit - UT</t>
  </si>
  <si>
    <t>Interior Lighting Express - Control Ready - Retail Big Box &gt;50,000 sf One-Story - Retrofit - UT</t>
  </si>
  <si>
    <t>Interior Lighting Express - LED w/NLC - Retail Big Box &gt;50,000 sf One-Story - Retrofit - UT</t>
  </si>
  <si>
    <t>Interior Lighting Express - LED w/LLLC - Retail Big Box &gt;50,000 sf One-Story - Retrofit - UT</t>
  </si>
  <si>
    <t>Interior Lighting Express - No Control - Retail Boutique &lt;5,000 sf - Retrofit - SBE - UT</t>
  </si>
  <si>
    <t>Interior Lighting Express - Control Ready - Retail Boutique &lt;5,000 sf - Retrofit - SBE - UT</t>
  </si>
  <si>
    <t>Interior Lighting Express - LED w/NLC - Retail Boutique &lt;5,000 sf - Retrofit - SBE - UT</t>
  </si>
  <si>
    <t>Interior Lighting Express - LED w/LLLC - Retail Boutique &lt;5,000 sf - Retrofit - SBE - UT</t>
  </si>
  <si>
    <t>Interior Lighting Express - No Control - Retail Boutique &lt;5,000 sf - Retrofit - UT</t>
  </si>
  <si>
    <t>Interior Lighting Express - Control Ready - Retail Boutique &lt;5,000 sf - Retrofit - UT</t>
  </si>
  <si>
    <t>Interior Lighting Express - LED w/NLC - Retail Boutique &lt;5,000 sf - Retrofit - UT</t>
  </si>
  <si>
    <t>Interior Lighting Express - LED w/LLLC - Retail Boutique &lt;5,000 sf - Retrofit - UT</t>
  </si>
  <si>
    <t>Interior Lighting Express - No Control - Retail Mini Mart - Retrofit - SBE - UT</t>
  </si>
  <si>
    <t>Interior Lighting Express - Control Ready - Retail Mini Mart - Retrofit - SBE - UT</t>
  </si>
  <si>
    <t>Interior Lighting Express - LED w/NLC - Retail Mini Mart - Retrofit - SBE - UT</t>
  </si>
  <si>
    <t>Interior Lighting Express - LED w/LLLC - Retail Mini Mart - Retrofit - SBE - UT</t>
  </si>
  <si>
    <t>Interior Lighting Express - No Control - Retail Mini Mart - Retrofit - UT</t>
  </si>
  <si>
    <t>Interior Lighting Express - Control Ready - Retail Mini Mart - Retrofit - UT</t>
  </si>
  <si>
    <t>Interior Lighting Express - LED w/NLC - Retail Mini Mart - Retrofit - UT</t>
  </si>
  <si>
    <t>Interior Lighting Express - LED w/LLLC - Retail Mini Mart - Retrofit - UT</t>
  </si>
  <si>
    <t>Interior Lighting Express - No Control - Retail Supermarket - Retrofit - SBE - UT</t>
  </si>
  <si>
    <t>Interior Lighting Express - Control Ready - Retail Supermarket - Retrofit - SBE - UT</t>
  </si>
  <si>
    <t>Interior Lighting Express - LED w/NLC - Retail Supermarket - Retrofit - SBE - UT</t>
  </si>
  <si>
    <t>Interior Lighting Express - LED w/LLLC - Retail Supermarket - Retrofit - SBE - UT</t>
  </si>
  <si>
    <t>Interior Lighting Express - No Control - Retail Supermarket - Retrofit - UT</t>
  </si>
  <si>
    <t>Interior Lighting Express - Control Ready - Retail Supermarket - Retrofit - UT</t>
  </si>
  <si>
    <t>Interior Lighting Express - LED w/NLC - Retail Supermarket - Retrofit - UT</t>
  </si>
  <si>
    <t>Interior Lighting Express - LED w/LLLC - Retail Supermarket - Retrofit - UT</t>
  </si>
  <si>
    <t>Interior Lighting Express - No Control - School K-12 - Retrofit - SBE - UT</t>
  </si>
  <si>
    <t>Interior Lighting Express - Control Ready - School K-12 - Retrofit - SBE - UT</t>
  </si>
  <si>
    <t>Interior Lighting Express - LED w/NLC - School K-12 - Retrofit - SBE - UT</t>
  </si>
  <si>
    <t>Interior Lighting Express - LED w/LLLC - School K-12 - Retrofit - SBE - UT</t>
  </si>
  <si>
    <t>Interior Lighting Express - No Control - School K-12 - Retrofit - UT</t>
  </si>
  <si>
    <t>Interior Lighting Express - Control Ready - School K-12 - Retrofit - UT</t>
  </si>
  <si>
    <t>Interior Lighting Express - LED w/NLC - School K-12 - Retrofit - UT</t>
  </si>
  <si>
    <t>Interior Lighting Express - LED w/LLLC - School K-12 - Retrofit - UT</t>
  </si>
  <si>
    <t>Interior Lighting Express - No Control - Warehouse - Retrofit - SBE - UT</t>
  </si>
  <si>
    <t>Interior Lighting Express - Control Ready - Warehouse - Retrofit - SBE - UT</t>
  </si>
  <si>
    <t>Interior Lighting Express - LED w/NLC - Warehouse - Retrofit - SBE - UT</t>
  </si>
  <si>
    <t>Interior Lighting Express - LED w/LLLC - Warehouse - Retrofit - SBE - UT</t>
  </si>
  <si>
    <t>Interior Lighting Express - No Control - Warehouse - Retrofit - UT</t>
  </si>
  <si>
    <t>Interior Lighting Express - Control Ready - Warehouse - Retrofit - UT</t>
  </si>
  <si>
    <t>Interior Lighting Express - LED w/NLC - Warehouse - Retrofit - UT</t>
  </si>
  <si>
    <t>Interior Lighting Express - LED w/LLLC - Warehouse - Retrofit - UT</t>
  </si>
  <si>
    <t>Measure Category</t>
  </si>
  <si>
    <t>Measure Type</t>
  </si>
  <si>
    <t>Measure Sub Type</t>
  </si>
  <si>
    <t>Measure Name -  Table Reference(RMP2025_Non-ResLightingExpress07.02.2025.xlsm)</t>
  </si>
  <si>
    <t>Measure Reference Number</t>
  </si>
  <si>
    <t>Version Number</t>
  </si>
  <si>
    <t>Spruce External ID</t>
  </si>
  <si>
    <t>Effective Start Date</t>
  </si>
  <si>
    <t>Effective End Date</t>
  </si>
  <si>
    <t>Gross incremental annual electric savings unit</t>
  </si>
  <si>
    <t>GrossIncrementalAnnualElectricSavings (kWh/yr)</t>
  </si>
  <si>
    <t>Gross Average Monthly Demand Reduction (kW/unit)</t>
  </si>
  <si>
    <t>IncrementalCostDollarUnit</t>
  </si>
  <si>
    <t>IncrementalCostPerUnit($/unit)</t>
  </si>
  <si>
    <t>CustomerIncentive($/unit)</t>
  </si>
  <si>
    <t>Unit</t>
  </si>
  <si>
    <t>Project Cap</t>
  </si>
  <si>
    <t>ProjectCap%</t>
  </si>
  <si>
    <t>Lighting</t>
  </si>
  <si>
    <t>Exterior</t>
  </si>
  <si>
    <t>LED</t>
  </si>
  <si>
    <t>07072025-184</t>
  </si>
  <si>
    <t>07072025-184-1</t>
  </si>
  <si>
    <t>Watt Installed</t>
  </si>
  <si>
    <t>07072025-181</t>
  </si>
  <si>
    <t>07072025-181-1</t>
  </si>
  <si>
    <t>07072025-185</t>
  </si>
  <si>
    <t>07072025-185-1</t>
  </si>
  <si>
    <t>07072025-182</t>
  </si>
  <si>
    <t>07072025-182-1</t>
  </si>
  <si>
    <t>07072025-186</t>
  </si>
  <si>
    <t>07072025-186-1</t>
  </si>
  <si>
    <t>07072025-183</t>
  </si>
  <si>
    <t>07072025-183-1</t>
  </si>
  <si>
    <t>Interior</t>
  </si>
  <si>
    <t>07072025-119</t>
  </si>
  <si>
    <t>07072025-119-1</t>
  </si>
  <si>
    <t>07072025-032</t>
  </si>
  <si>
    <t>07072025-032-1</t>
  </si>
  <si>
    <t>07072025-120</t>
  </si>
  <si>
    <t>07072025-120-1</t>
  </si>
  <si>
    <t>07072025-033</t>
  </si>
  <si>
    <t>07072025-033-1</t>
  </si>
  <si>
    <t>07072025-138</t>
  </si>
  <si>
    <t>07072025-138-1</t>
  </si>
  <si>
    <t>07072025-040</t>
  </si>
  <si>
    <t>07072025-040-1</t>
  </si>
  <si>
    <t>07072025-052</t>
  </si>
  <si>
    <t>07072025-052-1</t>
  </si>
  <si>
    <t>07072025-134</t>
  </si>
  <si>
    <t>07072025-134-1</t>
  </si>
  <si>
    <t>07072025-049</t>
  </si>
  <si>
    <t>07072025-049-1</t>
  </si>
  <si>
    <t>07072025-124</t>
  </si>
  <si>
    <t>07072025-124-1</t>
  </si>
  <si>
    <t>07072025-038</t>
  </si>
  <si>
    <t>07072025-038-1</t>
  </si>
  <si>
    <t>07072025-121</t>
  </si>
  <si>
    <t>07072025-121-1</t>
  </si>
  <si>
    <t>07072025-034</t>
  </si>
  <si>
    <t>07072025-034-1</t>
  </si>
  <si>
    <t>07072025-128</t>
  </si>
  <si>
    <t>07072025-128-1</t>
  </si>
  <si>
    <t>07072025-042</t>
  </si>
  <si>
    <t>07072025-042-1</t>
  </si>
  <si>
    <t>07072025-126</t>
  </si>
  <si>
    <t>07072025-126-1</t>
  </si>
  <si>
    <t>07072025-035</t>
  </si>
  <si>
    <t>07072025-035-1</t>
  </si>
  <si>
    <t>07072025-136</t>
  </si>
  <si>
    <t>07072025-136-1</t>
  </si>
  <si>
    <t>07072025-051</t>
  </si>
  <si>
    <t>07072025-051-1</t>
  </si>
  <si>
    <t>07072025-137</t>
  </si>
  <si>
    <t>07072025-137-1</t>
  </si>
  <si>
    <t>07072025-043</t>
  </si>
  <si>
    <t>07072025-043-1</t>
  </si>
  <si>
    <t>07072025-129</t>
  </si>
  <si>
    <t>07072025-129-1</t>
  </si>
  <si>
    <t>07072025-044</t>
  </si>
  <si>
    <t>07072025-044-1</t>
  </si>
  <si>
    <t>07072025-122</t>
  </si>
  <si>
    <t>07072025-122-1</t>
  </si>
  <si>
    <t>07072025-036</t>
  </si>
  <si>
    <t>07072025-036-1</t>
  </si>
  <si>
    <t>07072025-130</t>
  </si>
  <si>
    <t>07072025-130-1</t>
  </si>
  <si>
    <t>07072025-045</t>
  </si>
  <si>
    <t>07072025-045-1</t>
  </si>
  <si>
    <t>07072025-131</t>
  </si>
  <si>
    <t>07072025-131-1</t>
  </si>
  <si>
    <t>07072025-046</t>
  </si>
  <si>
    <t>07072025-046-1</t>
  </si>
  <si>
    <t>07072025-118</t>
  </si>
  <si>
    <t>07072025-118-1</t>
  </si>
  <si>
    <t>07072025-031</t>
  </si>
  <si>
    <t>07072025-031-1</t>
  </si>
  <si>
    <t>07072025-135</t>
  </si>
  <si>
    <t>07072025-135-1</t>
  </si>
  <si>
    <t>07072025-050</t>
  </si>
  <si>
    <t>07072025-050-1</t>
  </si>
  <si>
    <t>07072025-125</t>
  </si>
  <si>
    <t>07072025-125-1</t>
  </si>
  <si>
    <t>07072025-039</t>
  </si>
  <si>
    <t>07072025-039-1</t>
  </si>
  <si>
    <t>07072025-123</t>
  </si>
  <si>
    <t>07072025-123-1</t>
  </si>
  <si>
    <t>07072025-037</t>
  </si>
  <si>
    <t>07072025-037-1</t>
  </si>
  <si>
    <t>07072025-133</t>
  </si>
  <si>
    <t>07072025-133-1</t>
  </si>
  <si>
    <t>07072025-048</t>
  </si>
  <si>
    <t>07072025-048-1</t>
  </si>
  <si>
    <t>07072025-127</t>
  </si>
  <si>
    <t>07072025-127-1</t>
  </si>
  <si>
    <t>07072025-041</t>
  </si>
  <si>
    <t>07072025-041-1</t>
  </si>
  <si>
    <t>07072025-132</t>
  </si>
  <si>
    <t>07072025-132-1</t>
  </si>
  <si>
    <t>07072025-047</t>
  </si>
  <si>
    <t>07072025-047-1</t>
  </si>
  <si>
    <t>07072025-161</t>
  </si>
  <si>
    <t>07072025-161-1</t>
  </si>
  <si>
    <t>07072025-076</t>
  </si>
  <si>
    <t>07072025-076-1</t>
  </si>
  <si>
    <t>07072025-162</t>
  </si>
  <si>
    <t>07072025-162-1</t>
  </si>
  <si>
    <t>07072025-077</t>
  </si>
  <si>
    <t>07072025-077-1</t>
  </si>
  <si>
    <t>07072025-180</t>
  </si>
  <si>
    <t>07072025-180-1</t>
  </si>
  <si>
    <t>07072025-084</t>
  </si>
  <si>
    <t>07072025-084-1</t>
  </si>
  <si>
    <t>07072025-096</t>
  </si>
  <si>
    <t>07072025-096-1</t>
  </si>
  <si>
    <t>07072025-176</t>
  </si>
  <si>
    <t>07072025-176-1</t>
  </si>
  <si>
    <t>07072025-093</t>
  </si>
  <si>
    <t>07072025-093-1</t>
  </si>
  <si>
    <t>07072025-166</t>
  </si>
  <si>
    <t>07072025-166-1</t>
  </si>
  <si>
    <t>07072025-082</t>
  </si>
  <si>
    <t>07072025-082-1</t>
  </si>
  <si>
    <t>07072025-163</t>
  </si>
  <si>
    <t>07072025-163-1</t>
  </si>
  <si>
    <t>07072025-078</t>
  </si>
  <si>
    <t>07072025-078-1</t>
  </si>
  <si>
    <t>07072025-170</t>
  </si>
  <si>
    <t>07072025-170-1</t>
  </si>
  <si>
    <t>07072025-086</t>
  </si>
  <si>
    <t>07072025-086-1</t>
  </si>
  <si>
    <t>07072025-168</t>
  </si>
  <si>
    <t>07072025-168-1</t>
  </si>
  <si>
    <t>07072025-079</t>
  </si>
  <si>
    <t>07072025-079-1</t>
  </si>
  <si>
    <t>07072025-178</t>
  </si>
  <si>
    <t>07072025-178-1</t>
  </si>
  <si>
    <t>07072025-095</t>
  </si>
  <si>
    <t>07072025-095-1</t>
  </si>
  <si>
    <t>07072025-179</t>
  </si>
  <si>
    <t>07072025-179-1</t>
  </si>
  <si>
    <t>07072025-087</t>
  </si>
  <si>
    <t>07072025-087-1</t>
  </si>
  <si>
    <t>07072025-171</t>
  </si>
  <si>
    <t>07072025-171-1</t>
  </si>
  <si>
    <t>07072025-088</t>
  </si>
  <si>
    <t>07072025-088-1</t>
  </si>
  <si>
    <t>07072025-164</t>
  </si>
  <si>
    <t>07072025-164-1</t>
  </si>
  <si>
    <t>07072025-080</t>
  </si>
  <si>
    <t>07072025-080-1</t>
  </si>
  <si>
    <t>07072025-172</t>
  </si>
  <si>
    <t>07072025-172-1</t>
  </si>
  <si>
    <t>07072025-089</t>
  </si>
  <si>
    <t>07072025-089-1</t>
  </si>
  <si>
    <t>07072025-173</t>
  </si>
  <si>
    <t>07072025-173-1</t>
  </si>
  <si>
    <t>07072025-090</t>
  </si>
  <si>
    <t>07072025-090-1</t>
  </si>
  <si>
    <t>07072025-160</t>
  </si>
  <si>
    <t>07072025-160-1</t>
  </si>
  <si>
    <t>07072025-075</t>
  </si>
  <si>
    <t>07072025-075-1</t>
  </si>
  <si>
    <t>07072025-177</t>
  </si>
  <si>
    <t>07072025-177-1</t>
  </si>
  <si>
    <t>07072025-094</t>
  </si>
  <si>
    <t>07072025-094-1</t>
  </si>
  <si>
    <t>07072025-167</t>
  </si>
  <si>
    <t>07072025-167-1</t>
  </si>
  <si>
    <t>07072025-083</t>
  </si>
  <si>
    <t>07072025-083-1</t>
  </si>
  <si>
    <t>07072025-165</t>
  </si>
  <si>
    <t>07072025-165-1</t>
  </si>
  <si>
    <t>07072025-081</t>
  </si>
  <si>
    <t>07072025-081-1</t>
  </si>
  <si>
    <t>07072025-175</t>
  </si>
  <si>
    <t>07072025-175-1</t>
  </si>
  <si>
    <t>07072025-092</t>
  </si>
  <si>
    <t>07072025-092-1</t>
  </si>
  <si>
    <t>07072025-169</t>
  </si>
  <si>
    <t>07072025-169-1</t>
  </si>
  <si>
    <t>07072025-085</t>
  </si>
  <si>
    <t>07072025-085-1</t>
  </si>
  <si>
    <t>07072025-174</t>
  </si>
  <si>
    <t>07072025-174-1</t>
  </si>
  <si>
    <t>07072025-091</t>
  </si>
  <si>
    <t>07072025-091-1</t>
  </si>
  <si>
    <t>07072025-140</t>
  </si>
  <si>
    <t>07072025-140-1</t>
  </si>
  <si>
    <t>07072025-054</t>
  </si>
  <si>
    <t>07072025-054-1</t>
  </si>
  <si>
    <t>07072025-141</t>
  </si>
  <si>
    <t>07072025-141-1</t>
  </si>
  <si>
    <t>07072025-055</t>
  </si>
  <si>
    <t>07072025-055-1</t>
  </si>
  <si>
    <t>07072025-159</t>
  </si>
  <si>
    <t>07072025-159-1</t>
  </si>
  <si>
    <t>07072025-062</t>
  </si>
  <si>
    <t>07072025-062-1</t>
  </si>
  <si>
    <t>07072025-074</t>
  </si>
  <si>
    <t>07072025-074-1</t>
  </si>
  <si>
    <t>07072025-155</t>
  </si>
  <si>
    <t>07072025-155-1</t>
  </si>
  <si>
    <t>07072025-071</t>
  </si>
  <si>
    <t>07072025-071-1</t>
  </si>
  <si>
    <t>07072025-145</t>
  </si>
  <si>
    <t>07072025-145-1</t>
  </si>
  <si>
    <t>07072025-060</t>
  </si>
  <si>
    <t>07072025-060-1</t>
  </si>
  <si>
    <t>07072025-142</t>
  </si>
  <si>
    <t>07072025-142-1</t>
  </si>
  <si>
    <t>07072025-056</t>
  </si>
  <si>
    <t>07072025-056-1</t>
  </si>
  <si>
    <t>07072025-149</t>
  </si>
  <si>
    <t>07072025-149-1</t>
  </si>
  <si>
    <t>07072025-064</t>
  </si>
  <si>
    <t>07072025-064-1</t>
  </si>
  <si>
    <t>07072025-147</t>
  </si>
  <si>
    <t>07072025-147-1</t>
  </si>
  <si>
    <t>07072025-057</t>
  </si>
  <si>
    <t>07072025-057-1</t>
  </si>
  <si>
    <t>07072025-157</t>
  </si>
  <si>
    <t>07072025-157-1</t>
  </si>
  <si>
    <t>07072025-073</t>
  </si>
  <si>
    <t>07072025-073-1</t>
  </si>
  <si>
    <t>07072025-158</t>
  </si>
  <si>
    <t>07072025-158-1</t>
  </si>
  <si>
    <t>07072025-065</t>
  </si>
  <si>
    <t>07072025-065-1</t>
  </si>
  <si>
    <t>07072025-150</t>
  </si>
  <si>
    <t>07072025-150-1</t>
  </si>
  <si>
    <t>07072025-066</t>
  </si>
  <si>
    <t>07072025-066-1</t>
  </si>
  <si>
    <t>07072025-143</t>
  </si>
  <si>
    <t>07072025-143-1</t>
  </si>
  <si>
    <t>07072025-058</t>
  </si>
  <si>
    <t>07072025-058-1</t>
  </si>
  <si>
    <t>07072025-151</t>
  </si>
  <si>
    <t>07072025-151-1</t>
  </si>
  <si>
    <t>07072025-067</t>
  </si>
  <si>
    <t>07072025-067-1</t>
  </si>
  <si>
    <t>07072025-152</t>
  </si>
  <si>
    <t>07072025-152-1</t>
  </si>
  <si>
    <t>07072025-068</t>
  </si>
  <si>
    <t>07072025-068-1</t>
  </si>
  <si>
    <t>07072025-139</t>
  </si>
  <si>
    <t>07072025-139-1</t>
  </si>
  <si>
    <t>07072025-053</t>
  </si>
  <si>
    <t>07072025-053-1</t>
  </si>
  <si>
    <t>07072025-156</t>
  </si>
  <si>
    <t>07072025-156-1</t>
  </si>
  <si>
    <t>07072025-072</t>
  </si>
  <si>
    <t>07072025-072-1</t>
  </si>
  <si>
    <t>07072025-146</t>
  </si>
  <si>
    <t>07072025-146-1</t>
  </si>
  <si>
    <t>07072025-061</t>
  </si>
  <si>
    <t>07072025-061-1</t>
  </si>
  <si>
    <t>07072025-144</t>
  </si>
  <si>
    <t>07072025-144-1</t>
  </si>
  <si>
    <t>07072025-059</t>
  </si>
  <si>
    <t>07072025-059-1</t>
  </si>
  <si>
    <t>07072025-154</t>
  </si>
  <si>
    <t>07072025-154-1</t>
  </si>
  <si>
    <t>07072025-070</t>
  </si>
  <si>
    <t>07072025-070-1</t>
  </si>
  <si>
    <t>07072025-148</t>
  </si>
  <si>
    <t>07072025-148-1</t>
  </si>
  <si>
    <t>07072025-063</t>
  </si>
  <si>
    <t>07072025-063-1</t>
  </si>
  <si>
    <t>07072025-153</t>
  </si>
  <si>
    <t>07072025-153-1</t>
  </si>
  <si>
    <t>07072025-069</t>
  </si>
  <si>
    <t>07072025-069-1</t>
  </si>
  <si>
    <t>07072025-098</t>
  </si>
  <si>
    <t>07072025-098-1</t>
  </si>
  <si>
    <t>07072025-010</t>
  </si>
  <si>
    <t>07072025-010-1</t>
  </si>
  <si>
    <t>07072025-099</t>
  </si>
  <si>
    <t>07072025-099-1</t>
  </si>
  <si>
    <t>07072025-011</t>
  </si>
  <si>
    <t>07072025-011-1</t>
  </si>
  <si>
    <t>07072025-117</t>
  </si>
  <si>
    <t>07072025-117-1</t>
  </si>
  <si>
    <t>07072025-018</t>
  </si>
  <si>
    <t>07072025-018-1</t>
  </si>
  <si>
    <t>07072025-030</t>
  </si>
  <si>
    <t>07072025-030-1</t>
  </si>
  <si>
    <t>07072025-113</t>
  </si>
  <si>
    <t>07072025-113-1</t>
  </si>
  <si>
    <t>07072025-027</t>
  </si>
  <si>
    <t>07072025-027-1</t>
  </si>
  <si>
    <t>07072025-103</t>
  </si>
  <si>
    <t>07072025-103-1</t>
  </si>
  <si>
    <t>07072025-016</t>
  </si>
  <si>
    <t>07072025-016-1</t>
  </si>
  <si>
    <t>07072025-100</t>
  </si>
  <si>
    <t>07072025-100-1</t>
  </si>
  <si>
    <t>07072025-012</t>
  </si>
  <si>
    <t>07072025-012-1</t>
  </si>
  <si>
    <t>07072025-107</t>
  </si>
  <si>
    <t>07072025-107-1</t>
  </si>
  <si>
    <t>07072025-020</t>
  </si>
  <si>
    <t>07072025-020-1</t>
  </si>
  <si>
    <t>07072025-105</t>
  </si>
  <si>
    <t>07072025-105-1</t>
  </si>
  <si>
    <t>07072025-013</t>
  </si>
  <si>
    <t>07072025-013-1</t>
  </si>
  <si>
    <t>07072025-115</t>
  </si>
  <si>
    <t>07072025-115-1</t>
  </si>
  <si>
    <t>07072025-029</t>
  </si>
  <si>
    <t>07072025-029-1</t>
  </si>
  <si>
    <t>07072025-116</t>
  </si>
  <si>
    <t>07072025-116-1</t>
  </si>
  <si>
    <t>07072025-021</t>
  </si>
  <si>
    <t>07072025-021-1</t>
  </si>
  <si>
    <t>07072025-108</t>
  </si>
  <si>
    <t>07072025-108-1</t>
  </si>
  <si>
    <t>07072025-022</t>
  </si>
  <si>
    <t>07072025-022-1</t>
  </si>
  <si>
    <t>07072025-101</t>
  </si>
  <si>
    <t>07072025-101-1</t>
  </si>
  <si>
    <t>07072025-014</t>
  </si>
  <si>
    <t>07072025-014-1</t>
  </si>
  <si>
    <t>07072025-109</t>
  </si>
  <si>
    <t>07072025-109-1</t>
  </si>
  <si>
    <t>07072025-023</t>
  </si>
  <si>
    <t>07072025-023-1</t>
  </si>
  <si>
    <t>07072025-110</t>
  </si>
  <si>
    <t>07072025-110-1</t>
  </si>
  <si>
    <t>07072025-024</t>
  </si>
  <si>
    <t>07072025-024-1</t>
  </si>
  <si>
    <t>07072025-097</t>
  </si>
  <si>
    <t>07072025-097-1</t>
  </si>
  <si>
    <t>07072025-009</t>
  </si>
  <si>
    <t>07072025-009-1</t>
  </si>
  <si>
    <t>07072025-114</t>
  </si>
  <si>
    <t>07072025-114-1</t>
  </si>
  <si>
    <t>07072025-028</t>
  </si>
  <si>
    <t>07072025-028-1</t>
  </si>
  <si>
    <t>07072025-104</t>
  </si>
  <si>
    <t>07072025-104-1</t>
  </si>
  <si>
    <t>07072025-017</t>
  </si>
  <si>
    <t>07072025-017-1</t>
  </si>
  <si>
    <t>07072025-102</t>
  </si>
  <si>
    <t>07072025-102-1</t>
  </si>
  <si>
    <t>07072025-015</t>
  </si>
  <si>
    <t>07072025-015-1</t>
  </si>
  <si>
    <t>07072025-112</t>
  </si>
  <si>
    <t>07072025-112-1</t>
  </si>
  <si>
    <t>07072025-026</t>
  </si>
  <si>
    <t>07072025-026-1</t>
  </si>
  <si>
    <t>07072025-106</t>
  </si>
  <si>
    <t>07072025-106-1</t>
  </si>
  <si>
    <t>07072025-019</t>
  </si>
  <si>
    <t>07072025-019-1</t>
  </si>
  <si>
    <t>07072025-111</t>
  </si>
  <si>
    <t>07072025-111-1</t>
  </si>
  <si>
    <t>07072025-025</t>
  </si>
  <si>
    <t>07072025-025-1</t>
  </si>
  <si>
    <t>State</t>
  </si>
  <si>
    <t>States</t>
  </si>
  <si>
    <t>WY</t>
  </si>
  <si>
    <t>UT</t>
  </si>
  <si>
    <t>ID</t>
  </si>
  <si>
    <t>Assembly SMBE - LED without Controls - UT</t>
  </si>
  <si>
    <t>Assembly SMBE - LED Plug and Play Controls Ready - UT</t>
  </si>
  <si>
    <t>Assembly SMBE - LED NLC - UT</t>
  </si>
  <si>
    <t>Assembly SMBE - LED LLLC - UT</t>
  </si>
  <si>
    <t>Assembly SMBE - Exterior LED - Band 1 - UT</t>
  </si>
  <si>
    <t>Assembly SMBE - Exterior LED - Band 2 - UT</t>
  </si>
  <si>
    <t>Assembly SMBE - Exterior LED - Band 3 - UT</t>
  </si>
  <si>
    <t>Assembly LED without Controls - UT</t>
  </si>
  <si>
    <t>Assembly LED Plug and Play Controls Ready - UT</t>
  </si>
  <si>
    <t>Assembly LED NLC - UT</t>
  </si>
  <si>
    <t>Assembly LED LLLC - UT</t>
  </si>
  <si>
    <t>Assembly Exterior LED - Band 1 - UT</t>
  </si>
  <si>
    <t>Assembly Exterior LED - Band 2 - UT</t>
  </si>
  <si>
    <t>Assembly Exterior LED - Band 3 - UT</t>
  </si>
  <si>
    <t>Automotive Repair SMBE - LED without Controls - UT</t>
  </si>
  <si>
    <t>Automotive Repair SMBE - LED Plug and Play Controls Ready - UT</t>
  </si>
  <si>
    <t>Automotive Repair SMBE - LED NLC - UT</t>
  </si>
  <si>
    <t>Automotive Repair SMBE - LED LLLC - UT</t>
  </si>
  <si>
    <t>Automotive Repair SMBE - Exterior LED - Band 1 - UT</t>
  </si>
  <si>
    <t>Automotive Repair SMBE - Exterior LED - Band 2 - UT</t>
  </si>
  <si>
    <t>Automotive Repair SMBE - Exterior LED - Band 3 - UT</t>
  </si>
  <si>
    <t>Automotive Repair LED without Controls - UT</t>
  </si>
  <si>
    <t>Automotive Repair LED Plug and Play Controls Ready - UT</t>
  </si>
  <si>
    <t>Automotive Repair LED NLC - UT</t>
  </si>
  <si>
    <t>Automotive Repair LED LLLC - UT</t>
  </si>
  <si>
    <t>Automotive Repair Exterior LED - Band 1 - UT</t>
  </si>
  <si>
    <t>Automotive Repair Exterior LED - Band 2 - UT</t>
  </si>
  <si>
    <t>Automotive Repair Exterior LED - Band 3 - UT</t>
  </si>
  <si>
    <t>College or University SMBE - LED without Controls - UT</t>
  </si>
  <si>
    <t>College or University SMBE - LED Plug and Play Controls Ready - UT</t>
  </si>
  <si>
    <t>College or University SMBE - LED NLC - UT</t>
  </si>
  <si>
    <t>College or University SMBE - LED LLLC - UT</t>
  </si>
  <si>
    <t>College or University SMBE - Exterior LED - Band 1 - UT</t>
  </si>
  <si>
    <t>College or University SMBE - Exterior LED - Band 2 - UT</t>
  </si>
  <si>
    <t>College or University SMBE - Exterior LED - Band 3 - UT</t>
  </si>
  <si>
    <t>College or University LED without Controls - UT</t>
  </si>
  <si>
    <t>College or University LED Plug and Play Controls Ready - UT</t>
  </si>
  <si>
    <t>College or University LED NLC - UT</t>
  </si>
  <si>
    <t>College or University LED LLLC - UT</t>
  </si>
  <si>
    <t>College or University Exterior LED - Band 1 - UT</t>
  </si>
  <si>
    <t>College or University Exterior LED - Band 2 - UT</t>
  </si>
  <si>
    <t>College or University Exterior LED - Band 3 - UT</t>
  </si>
  <si>
    <t>Hospital LED without Controls - UT</t>
  </si>
  <si>
    <t>Hospital LED Plug and Play Controls Ready - UT</t>
  </si>
  <si>
    <t>Hospital LED NLC - UT</t>
  </si>
  <si>
    <t>Hospital LED LLLC - UT</t>
  </si>
  <si>
    <t>Hospital Exterior LED - Band 1 - UT</t>
  </si>
  <si>
    <t>Hospital Exterior LED - Band 2 - UT</t>
  </si>
  <si>
    <t>Hospital Exterior LED - Band 3 - UT</t>
  </si>
  <si>
    <t>Industrial Plant with Two Shifts SMBE - LED without Controls - UT</t>
  </si>
  <si>
    <t>Industrial Plant with Two Shifts SMBE - LED Plug and Play Controls Ready - UT</t>
  </si>
  <si>
    <t>Industrial Plant with Two Shifts SMBE - LED NLC - UT</t>
  </si>
  <si>
    <t>Industrial Plant with Two Shifts SMBE - LED LLLC - UT</t>
  </si>
  <si>
    <t>Industrial Plant with Two Shifts SMBE - Exterior LED - Band 1 - UT</t>
  </si>
  <si>
    <t>Industrial Plant with Two Shifts SMBE - Exterior LED - Band 2 - UT</t>
  </si>
  <si>
    <t>Industrial Plant with Two Shifts SMBE - Exterior LED - Band 3 - UT</t>
  </si>
  <si>
    <t>Industrial Plant with Two Shifts LED without Controls - UT</t>
  </si>
  <si>
    <t>Industrial Plant with Two Shifts LED Plug and Play Controls Ready - UT</t>
  </si>
  <si>
    <t>Industrial Plant with Two Shifts LED NLC - UT</t>
  </si>
  <si>
    <t>Industrial Plant with Two Shifts LED LLLC - UT</t>
  </si>
  <si>
    <t>Industrial Plant with Two Shifts Exterior LED - Band 1 - UT</t>
  </si>
  <si>
    <t>Industrial Plant with Two Shifts Exterior LED - Band 2 - UT</t>
  </si>
  <si>
    <t>Industrial Plant with Two Shifts Exterior LED - Band 3 - UT</t>
  </si>
  <si>
    <t>Library SMBE - LED without Controls - UT</t>
  </si>
  <si>
    <t>Library SMBE - LED Plug and Play Controls Ready - UT</t>
  </si>
  <si>
    <t>Library SMBE - LED NLC - UT</t>
  </si>
  <si>
    <t>Library SMBE - LED LLLC - UT</t>
  </si>
  <si>
    <t>Library SMBE - Exterior LED - Band 1 - UT</t>
  </si>
  <si>
    <t>Library SMBE - Exterior LED - Band 2 - UT</t>
  </si>
  <si>
    <t>Library SMBE - Exterior LED - Band 3 - UT</t>
  </si>
  <si>
    <t>Library LED without Controls - UT</t>
  </si>
  <si>
    <t>Library LED Plug and Play Controls Ready - UT</t>
  </si>
  <si>
    <t>Library LED NLC - UT</t>
  </si>
  <si>
    <t>Library LED LLLC - UT</t>
  </si>
  <si>
    <t>Library Exterior LED - Band 1 - UT</t>
  </si>
  <si>
    <t>Library Exterior LED - Band 2 - UT</t>
  </si>
  <si>
    <t>Library Exterior LED - Band 3 - UT</t>
  </si>
  <si>
    <t>Lodging SMBE - LED without Controls - UT</t>
  </si>
  <si>
    <t>Lodging SMBE - LED Plug and Play Controls Ready - UT</t>
  </si>
  <si>
    <t>Lodging SMBE - LED NLC - UT</t>
  </si>
  <si>
    <t>Lodging SMBE - LED LLLC - UT</t>
  </si>
  <si>
    <t>Lodging SMBE - Exterior LED - Band 1 - UT</t>
  </si>
  <si>
    <t>Lodging SMBE - Exterior LED - Band 2 - UT</t>
  </si>
  <si>
    <t>Lodging SMBE - Exterior LED - Band 3 - UT</t>
  </si>
  <si>
    <t>Lodging LED without Controls - UT</t>
  </si>
  <si>
    <t>Lodging LED Plug and Play Controls Ready - UT</t>
  </si>
  <si>
    <t>Lodging LED NLC - UT</t>
  </si>
  <si>
    <t>Lodging LED LLLC - UT</t>
  </si>
  <si>
    <t>Lodging Exterior LED - Band 1 - UT</t>
  </si>
  <si>
    <t>Lodging Exterior LED - Band 2 - UT</t>
  </si>
  <si>
    <t>Lodging Exterior LED - Band 3 - UT</t>
  </si>
  <si>
    <t>Manufacturing SMBE - LED without Controls - UT</t>
  </si>
  <si>
    <t>Manufacturing SMBE - LED Plug and Play Controls Ready - UT</t>
  </si>
  <si>
    <t>Manufacturing SMBE - LED NLC - UT</t>
  </si>
  <si>
    <t>Manufacturing SMBE - LED LLLC - UT</t>
  </si>
  <si>
    <t>Manufacturing SMBE - Exterior LED - Band 1 - UT</t>
  </si>
  <si>
    <t>Manufacturing SMBE - Exterior LED - Band 2 - UT</t>
  </si>
  <si>
    <t>Manufacturing SMBE - Exterior LED - Band 3 - UT</t>
  </si>
  <si>
    <t>Manufacturing LED without Controls - UT</t>
  </si>
  <si>
    <t>Manufacturing LED Plug and Play Controls Ready - UT</t>
  </si>
  <si>
    <t>Manufacturing LED NLC - UT</t>
  </si>
  <si>
    <t>Manufacturing LED LLLC - UT</t>
  </si>
  <si>
    <t>Manufacturing Exterior LED - Band 1 - UT</t>
  </si>
  <si>
    <t>Manufacturing Exterior LED - Band 2 - UT</t>
  </si>
  <si>
    <t>Manufacturing Exterior LED - Band 3 - UT</t>
  </si>
  <si>
    <t>Office &lt;20,000 sf SMBE - LED without Controls - UT</t>
  </si>
  <si>
    <t>Office &lt;20,000 sf SMBE - LED Plug and Play Controls Ready - UT</t>
  </si>
  <si>
    <t>Office &lt;20,000 sf SMBE - LED NLC - UT</t>
  </si>
  <si>
    <t>Office &lt;20,000 sf SMBE - LED LLLC - UT</t>
  </si>
  <si>
    <t>Office &lt;20,000 sf SMBE - Exterior LED - Band 1 - UT</t>
  </si>
  <si>
    <t>Office &lt;20,000 sf SMBE - Exterior LED - Band 2 - UT</t>
  </si>
  <si>
    <t>Office &lt;20,000 sf SMBE - Exterior LED - Band 3 - UT</t>
  </si>
  <si>
    <t>Office &lt;20,000 sf LED without Controls - UT</t>
  </si>
  <si>
    <t>Office &lt;20,000 sf LED Plug and Play Controls Ready - UT</t>
  </si>
  <si>
    <t>Office &lt;20,000 sf LED NLC - UT</t>
  </si>
  <si>
    <t>Office &lt;20,000 sf LED LLLC - UT</t>
  </si>
  <si>
    <t>Office &lt;20,000 sf Exterior LED - Band 1 - UT</t>
  </si>
  <si>
    <t>Office &lt;20,000 sf Exterior LED - Band 2 - UT</t>
  </si>
  <si>
    <t>Office &lt;20,000 sf Exterior LED - Band 3 - UT</t>
  </si>
  <si>
    <t>Office &gt;100,000 sf SMBE - LED without Controls - UT</t>
  </si>
  <si>
    <t>Office &gt;100,000 sf SMBE - LED Plug and Play Controls Ready - UT</t>
  </si>
  <si>
    <t>Office &gt;100,000 sf SMBE - LED NLC - UT</t>
  </si>
  <si>
    <t>Office &gt;100,000 sf SMBE - LED LLLC - UT</t>
  </si>
  <si>
    <t>Office &gt;100,000 sf SMBE - Exterior LED - Band 1 - UT</t>
  </si>
  <si>
    <t>Office &gt;100,000 sf SMBE - Exterior LED - Band 2 - UT</t>
  </si>
  <si>
    <t>Office &gt;100,000 sf SMBE - Exterior LED - Band 3 - UT</t>
  </si>
  <si>
    <t>Office &gt;100,000 sf LED without Controls - UT</t>
  </si>
  <si>
    <t>Office &gt;100,000 sf LED Plug and Play Controls Ready - UT</t>
  </si>
  <si>
    <t>Office &gt;100,000 sf LED NLC - UT</t>
  </si>
  <si>
    <t>Office &gt;100,000 sf LED LLLC - UT</t>
  </si>
  <si>
    <t>Office &gt;100,000 sf Exterior LED - Band 1 - UT</t>
  </si>
  <si>
    <t>Office &gt;100,000 sf Exterior LED - Band 2 - UT</t>
  </si>
  <si>
    <t>Office &gt;100,000 sf Exterior LED - Band 3 - UT</t>
  </si>
  <si>
    <t>Office 20,000 to 100,000 sf SMBE - LED without Controls - UT</t>
  </si>
  <si>
    <t>Office 20,000 to 100,000 sf SMBE - LED Plug and Play Controls Ready - UT</t>
  </si>
  <si>
    <t>Office 20,000 to 100,000 sf SMBE - LED NLC - UT</t>
  </si>
  <si>
    <t>Office 20,000 to 100,000 sf SMBE - LED LLLC - UT</t>
  </si>
  <si>
    <t>Office 20,000 to 100,000 sf SMBE - Exterior LED - Band 1 - UT</t>
  </si>
  <si>
    <t>Office 20,000 to 100,000 sf SMBE - Exterior LED - Band 2 - UT</t>
  </si>
  <si>
    <t>Office 20,000 to 100,000 sf SMBE - Exterior LED - Band 3 - UT</t>
  </si>
  <si>
    <t>Office 20,000 to 100,000 sf LED without Controls - UT</t>
  </si>
  <si>
    <t>Office 20,000 to 100,000 sf LED Plug and Play Controls Ready - UT</t>
  </si>
  <si>
    <t>Office 20,000 to 100,000 sf LED NLC - UT</t>
  </si>
  <si>
    <t>Office 20,000 to 100,000 sf LED LLLC - UT</t>
  </si>
  <si>
    <t>Office 20,000 to 100,000 sf Exterior LED - Band 1 - UT</t>
  </si>
  <si>
    <t>Office 20,000 to 100,000 sf Exterior LED - Band 2 - UT</t>
  </si>
  <si>
    <t>Office 20,000 to 100,000 sf Exterior LED - Band 3 - UT</t>
  </si>
  <si>
    <t>Other SMBE - LED without Controls - UT</t>
  </si>
  <si>
    <t>Other SMBE - LED Plug and Play Controls Ready - UT</t>
  </si>
  <si>
    <t>Other SMBE - LED NLC - UT</t>
  </si>
  <si>
    <t>Other SMBE - LED LLLC - UT</t>
  </si>
  <si>
    <t>Other SMBE - Exterior LED - Band 1 - UT</t>
  </si>
  <si>
    <t>Other SMBE - Exterior LED - Band 2 - UT</t>
  </si>
  <si>
    <t>Other SMBE - Exterior LED - Band 3 - UT</t>
  </si>
  <si>
    <t>Other LED without Controls - UT</t>
  </si>
  <si>
    <t>Other LED Plug and Play Controls Ready - UT</t>
  </si>
  <si>
    <t>Other LED NLC - UT</t>
  </si>
  <si>
    <t>Other LED LLLC - UT</t>
  </si>
  <si>
    <t>Other Exterior LED - Band 1 - UT</t>
  </si>
  <si>
    <t>Other Exterior LED - Band 2 - UT</t>
  </si>
  <si>
    <t>Other Exterior LED - Band 3 - UT</t>
  </si>
  <si>
    <t>Other Health, Nursing, Medical Clinic SMBE - LED without Controls - UT</t>
  </si>
  <si>
    <t>Other Health, Nursing, Medical Clinic SMBE - LED Plug and Play Controls Ready - UT</t>
  </si>
  <si>
    <t>Other Health, Nursing, Medical Clinic SMBE - LED NLC - UT</t>
  </si>
  <si>
    <t>Other Health, Nursing, Medical Clinic SMBE - LED LLLC - UT</t>
  </si>
  <si>
    <t>Other Health, Nursing, Medical Clinic SMBE - Exterior LED - Band 1 - UT</t>
  </si>
  <si>
    <t>Other Health, Nursing, Medical Clinic SMBE - Exterior LED - Band 2 - UT</t>
  </si>
  <si>
    <t>Other Health, Nursing, Medical Clinic SMBE - Exterior LED - Band 3 - UT</t>
  </si>
  <si>
    <t>Other Health, Nursing, Medical Clinic LED without Controls - UT</t>
  </si>
  <si>
    <t>Other Health, Nursing, Medical Clinic LED Plug and Play Controls Ready - UT</t>
  </si>
  <si>
    <t>Other Health, Nursing, Medical Clinic LED NLC - UT</t>
  </si>
  <si>
    <t>Other Health, Nursing, Medical Clinic LED LLLC - UT</t>
  </si>
  <si>
    <t>Other Health, Nursing, Medical Clinic Exterior LED - Band 1 - UT</t>
  </si>
  <si>
    <t>Other Health, Nursing, Medical Clinic Exterior LED - Band 2 - UT</t>
  </si>
  <si>
    <t>Other Health, Nursing, Medical Clinic Exterior LED - Band 3 - UT</t>
  </si>
  <si>
    <t>Restaurant SMBE - LED without Controls - UT</t>
  </si>
  <si>
    <t>Restaurant SMBE - LED Plug and Play Controls Ready - UT</t>
  </si>
  <si>
    <t>Restaurant SMBE - LED NLC - UT</t>
  </si>
  <si>
    <t>Restaurant SMBE - LED LLLC - UT</t>
  </si>
  <si>
    <t>Restaurant SMBE - Exterior LED - Band 1 - UT</t>
  </si>
  <si>
    <t>Restaurant SMBE - Exterior LED - Band 2 - UT</t>
  </si>
  <si>
    <t>Restaurant SMBE - Exterior LED - Band 3 - UT</t>
  </si>
  <si>
    <t>Restaurant LED without Controls - UT</t>
  </si>
  <si>
    <t>Restaurant LED Plug and Play Controls Ready - UT</t>
  </si>
  <si>
    <t>Restaurant LED NLC - UT</t>
  </si>
  <si>
    <t>Restaurant LED LLLC - UT</t>
  </si>
  <si>
    <t>Restaurant Exterior LED - Band 1 - UT</t>
  </si>
  <si>
    <t>Restaurant Exterior LED - Band 2 - UT</t>
  </si>
  <si>
    <t>Restaurant Exterior LED - Band 3 - UT</t>
  </si>
  <si>
    <t>Retail SMBE - LED without Controls - UT</t>
  </si>
  <si>
    <t>Retail SMBE - LED Plug and Play Controls Ready - UT</t>
  </si>
  <si>
    <t>Retail SMBE - LED NLC - UT</t>
  </si>
  <si>
    <t>Retail SMBE - LED LLLC - UT</t>
  </si>
  <si>
    <t>Retail SMBE - Exterior LED - Band 1 - UT</t>
  </si>
  <si>
    <t>Retail SMBE - Exterior LED - Band 2 - UT</t>
  </si>
  <si>
    <t>Retail SMBE - Exterior LED - Band 3 - UT</t>
  </si>
  <si>
    <t>Retail LED without Controls - UT</t>
  </si>
  <si>
    <t>Retail LED Plug and Play Controls Ready - UT</t>
  </si>
  <si>
    <t>Retail LED NLC - UT</t>
  </si>
  <si>
    <t>Retail LED LLLC - UT</t>
  </si>
  <si>
    <t>Retail Exterior LED - Band 1 - UT</t>
  </si>
  <si>
    <t>Retail Exterior LED - Band 2 - UT</t>
  </si>
  <si>
    <t>Retail Exterior LED - Band 3 - UT</t>
  </si>
  <si>
    <t>Retail 5,000 to 50,000 sf SMBE - LED without Controls - UT</t>
  </si>
  <si>
    <t>Retail 5,000 to 50,000 sf SMBE - LED Plug and Play Controls Ready - UT</t>
  </si>
  <si>
    <t>Retail 5,000 to 50,000 sf SMBE - LED NLC - UT</t>
  </si>
  <si>
    <t>Retail 5,000 to 50,000 sf SMBE - LED LLLC - UT</t>
  </si>
  <si>
    <t>Retail 5,000 to 50,000 sf SMBE - Exterior LED - Band 1 - UT</t>
  </si>
  <si>
    <t>Retail 5,000 to 50,000 sf SMBE - Exterior LED - Band 2 - UT</t>
  </si>
  <si>
    <t>Retail 5,000 to 50,000 sf SMBE - Exterior LED - Band 3 - UT</t>
  </si>
  <si>
    <t>Retail 5,000 to 50,000 sf LED without Controls - UT</t>
  </si>
  <si>
    <t>Retail 5,000 to 50,000 sf LED Plug and Play Controls Ready - UT</t>
  </si>
  <si>
    <t>Retail 5,000 to 50,000 sf LED NLC - UT</t>
  </si>
  <si>
    <t>Retail 5,000 to 50,000 sf LED LLLC - UT</t>
  </si>
  <si>
    <t>Retail 5,000 to 50,000 sf Exterior LED - Band 1 - UT</t>
  </si>
  <si>
    <t>Retail 5,000 to 50,000 sf Exterior LED - Band 2 - UT</t>
  </si>
  <si>
    <t>Retail 5,000 to 50,000 sf Exterior LED - Band 3 - UT</t>
  </si>
  <si>
    <t>Retail Big Box &gt;50,000 sf One-Story SMBE - LED without Controls - UT</t>
  </si>
  <si>
    <t>Retail Big Box &gt;50,000 sf One-Story SMBE - LED Plug and Play Controls Ready - UT</t>
  </si>
  <si>
    <t>Retail Big Box &gt;50,000 sf One-Story SMBE - LED NLC - UT</t>
  </si>
  <si>
    <t>Retail Big Box &gt;50,000 sf One-Story SMBE - LED LLLC - UT</t>
  </si>
  <si>
    <t>Retail Big Box &gt;50,000 sf One-Story SMBE - Exterior LED - Band 1 - UT</t>
  </si>
  <si>
    <t>Retail Big Box &gt;50,000 sf One-Story SMBE - Exterior LED - Band 2 - UT</t>
  </si>
  <si>
    <t>Retail Big Box &gt;50,000 sf One-Story SMBE - Exterior LED - Band 3 - UT</t>
  </si>
  <si>
    <t>Retail Big Box &gt;50,000 sf One-Story LED without Controls - UT</t>
  </si>
  <si>
    <t>Retail Big Box &gt;50,000 sf One-Story LED Plug and Play Controls Ready - UT</t>
  </si>
  <si>
    <t>Retail Big Box &gt;50,000 sf One-Story LED NLC - UT</t>
  </si>
  <si>
    <t>Retail Big Box &gt;50,000 sf One-Story LED LLLC - UT</t>
  </si>
  <si>
    <t>Retail Big Box &gt;50,000 sf One-Story Exterior LED - Band 1 - UT</t>
  </si>
  <si>
    <t>Retail Big Box &gt;50,000 sf One-Story Exterior LED - Band 2 - UT</t>
  </si>
  <si>
    <t>Retail Big Box &gt;50,000 sf One-Story Exterior LED - Band 3 - UT</t>
  </si>
  <si>
    <t>Retail Boutique &lt;5,000 sf SMBE - LED without Controls - UT</t>
  </si>
  <si>
    <t>Retail Boutique &lt;5,000 sf SMBE - LED Plug and Play Controls Ready - UT</t>
  </si>
  <si>
    <t>Retail Boutique &lt;5,000 sf SMBE - LED NLC - UT</t>
  </si>
  <si>
    <t>Retail Boutique &lt;5,000 sf SMBE - LED LLLC - UT</t>
  </si>
  <si>
    <t>Retail Boutique &lt;5,000 sf SMBE - Exterior LED - Band 1 - UT</t>
  </si>
  <si>
    <t>Retail Boutique &lt;5,000 sf SMBE - Exterior LED - Band 2 - UT</t>
  </si>
  <si>
    <t>Retail Boutique &lt;5,000 sf SMBE - Exterior LED - Band 3 - UT</t>
  </si>
  <si>
    <t>Retail Boutique &lt;5,000 sf LED without Controls - UT</t>
  </si>
  <si>
    <t>Retail Boutique &lt;5,000 sf LED Plug and Play Controls Ready - UT</t>
  </si>
  <si>
    <t>Retail Boutique &lt;5,000 sf LED NLC - UT</t>
  </si>
  <si>
    <t>Retail Boutique &lt;5,000 sf LED LLLC - UT</t>
  </si>
  <si>
    <t>Retail Boutique &lt;5,000 sf Exterior LED - Band 1 - UT</t>
  </si>
  <si>
    <t>Retail Boutique &lt;5,000 sf Exterior LED - Band 2 - UT</t>
  </si>
  <si>
    <t>Retail Boutique &lt;5,000 sf Exterior LED - Band 3 - UT</t>
  </si>
  <si>
    <t>Retail Mini Mart SMBE - LED without Controls - UT</t>
  </si>
  <si>
    <t>Retail Mini Mart SMBE - LED Plug and Play Controls Ready - UT</t>
  </si>
  <si>
    <t>Retail Mini Mart SMBE - LED NLC - UT</t>
  </si>
  <si>
    <t>Retail Mini Mart SMBE - LED LLLC - UT</t>
  </si>
  <si>
    <t>Retail Mini Mart SMBE - Exterior LED - Band 1 - UT</t>
  </si>
  <si>
    <t>Retail Mini Mart SMBE - Exterior LED - Band 2 - UT</t>
  </si>
  <si>
    <t>Retail Mini Mart SMBE - Exterior LED - Band 3 - UT</t>
  </si>
  <si>
    <t>Retail Mini Mart LED without Controls - UT</t>
  </si>
  <si>
    <t>Retail Mini Mart LED Plug and Play Controls Ready - UT</t>
  </si>
  <si>
    <t>Retail Mini Mart LED NLC - UT</t>
  </si>
  <si>
    <t>Retail Mini Mart LED LLLC - UT</t>
  </si>
  <si>
    <t>Retail Mini Mart Exterior LED - Band 1 - UT</t>
  </si>
  <si>
    <t>Retail Mini Mart Exterior LED - Band 2 - UT</t>
  </si>
  <si>
    <t>Retail Mini Mart Exterior LED - Band 3 - UT</t>
  </si>
  <si>
    <t>Retail Supermarket SMBE - LED without Controls - UT</t>
  </si>
  <si>
    <t>Retail Supermarket SMBE - LED Plug and Play Controls Ready - UT</t>
  </si>
  <si>
    <t>Retail Supermarket SMBE - LED NLC - UT</t>
  </si>
  <si>
    <t>Retail Supermarket SMBE - LED LLLC - UT</t>
  </si>
  <si>
    <t>Retail Supermarket SMBE - Exterior LED - Band 1 - UT</t>
  </si>
  <si>
    <t>Retail Supermarket SMBE - Exterior LED - Band 2 - UT</t>
  </si>
  <si>
    <t>Retail Supermarket SMBE - Exterior LED - Band 3 - UT</t>
  </si>
  <si>
    <t>Retail Supermarket LED without Controls - UT</t>
  </si>
  <si>
    <t>Retail Supermarket LED Plug and Play Controls Ready - UT</t>
  </si>
  <si>
    <t>Retail Supermarket LED NLC - UT</t>
  </si>
  <si>
    <t>Retail Supermarket LED LLLC - UT</t>
  </si>
  <si>
    <t>Retail Supermarket Exterior LED - Band 1 - UT</t>
  </si>
  <si>
    <t>Retail Supermarket Exterior LED - Band 2 - UT</t>
  </si>
  <si>
    <t>Retail Supermarket Exterior LED - Band 3 - UT</t>
  </si>
  <si>
    <t>School K-12 SMBE - LED without Controls - UT</t>
  </si>
  <si>
    <t>School K-12 SMBE - LED Plug and Play Controls Ready - UT</t>
  </si>
  <si>
    <t>School K-12 SMBE - LED NLC - UT</t>
  </si>
  <si>
    <t>School K-12 SMBE - LED LLLC - UT</t>
  </si>
  <si>
    <t>School K-12 SMBE - Exterior LED - Band 1 - UT</t>
  </si>
  <si>
    <t>School K-12 SMBE - Exterior LED - Band 2 - UT</t>
  </si>
  <si>
    <t>School K-12 SMBE - Exterior LED - Band 3 - UT</t>
  </si>
  <si>
    <t>School K-12 LED without Controls - UT</t>
  </si>
  <si>
    <t>School K-12 LED Plug and Play Controls Ready - UT</t>
  </si>
  <si>
    <t>School K-12 LED NLC - UT</t>
  </si>
  <si>
    <t>School K-12 LED LLLC - UT</t>
  </si>
  <si>
    <t>School K-12 Exterior LED - Band 1 - UT</t>
  </si>
  <si>
    <t>School K-12 Exterior LED - Band 2 - UT</t>
  </si>
  <si>
    <t>School K-12 Exterior LED - Band 3 - UT</t>
  </si>
  <si>
    <t>Warehouse SMBE - LED without Controls - UT</t>
  </si>
  <si>
    <t>Warehouse SMBE - LED Plug and Play Controls Ready - UT</t>
  </si>
  <si>
    <t>Warehouse SMBE - LED NLC - UT</t>
  </si>
  <si>
    <t>Warehouse SMBE - LED LLLC - UT</t>
  </si>
  <si>
    <t>Warehouse SMBE - Exterior LED - Band 1 - UT</t>
  </si>
  <si>
    <t>Warehouse SMBE - Exterior LED - Band 2 - UT</t>
  </si>
  <si>
    <t>Warehouse SMBE - Exterior LED - Band 3 - UT</t>
  </si>
  <si>
    <t>Warehouse LED without Controls - UT</t>
  </si>
  <si>
    <t>Warehouse LED Plug and Play Controls Ready - UT</t>
  </si>
  <si>
    <t>Warehouse LED NLC - UT</t>
  </si>
  <si>
    <t>Warehouse LED LLLC - UT</t>
  </si>
  <si>
    <t>Warehouse Exterior LED - Band 1 - UT</t>
  </si>
  <si>
    <t>Warehouse Exterior LED - Band 2 - UT</t>
  </si>
  <si>
    <t>Warehouse Exterior LED - Band 3 - UT</t>
  </si>
  <si>
    <t>Interior Lighting Express - Control Ready - Assembly - Retrofit - SBE - WY</t>
  </si>
  <si>
    <t>Assembly SMBE - Exterior LED - Band 1 - WY</t>
  </si>
  <si>
    <t>Assembly SMBE - LED without Controls - WY</t>
  </si>
  <si>
    <t>Interior Lighting Express - No Control - Assembly - Retrofit - SBE - WY</t>
  </si>
  <si>
    <t>Assembly SMBE - LED Plug and Play Controls Ready - WY</t>
  </si>
  <si>
    <t>Assembly SMBE - LED NLC - WY</t>
  </si>
  <si>
    <t>Interior Lighting Express - LED w/NLC - Assembly - Retrofit - SBE - WY</t>
  </si>
  <si>
    <t>Assembly SMBE - LED LLLC - WY</t>
  </si>
  <si>
    <t>Interior Lighting Express - LED w/LLLC - Assembly - Retrofit - SBE - WY</t>
  </si>
  <si>
    <t>Exterior Lighting Express - LED 3W to 47W - Retrofit - SBE - WY</t>
  </si>
  <si>
    <t>Assembly SMBE - Exterior LED - Band 2 - WY</t>
  </si>
  <si>
    <t>Exterior Lighting Express - LED 48W to 95W - Retrofit - SBE - WY</t>
  </si>
  <si>
    <t>Assembly SMBE - Exterior LED - Band 3 - WY</t>
  </si>
  <si>
    <t>Exterior Lighting Express - LED 96 to 285W - Retrofit - SBE - WY</t>
  </si>
  <si>
    <t>Assembly LED without Controls - WY</t>
  </si>
  <si>
    <t>Interior Lighting Express - No Control - Assembly - Retrofit - WY</t>
  </si>
  <si>
    <t>Assembly LED Plug and Play Controls Ready - WY</t>
  </si>
  <si>
    <t>Interior Lighting Express - Control Ready - Assembly - Retrofit - WY</t>
  </si>
  <si>
    <t>Assembly LED NLC - WY</t>
  </si>
  <si>
    <t>Interior Lighting Express - LED w/NLC - Assembly - Retrofit - WY</t>
  </si>
  <si>
    <t>Assembly LED LLLC - WY</t>
  </si>
  <si>
    <t>Interior Lighting Express - LED w/LLLC - Assembly - Retrofit - WY</t>
  </si>
  <si>
    <t>Assembly Exterior LED - Band 1 - WY</t>
  </si>
  <si>
    <t>Exterior Lighting Express - LED 3W to 47W - Retrofit - WY</t>
  </si>
  <si>
    <t>Assembly Exterior LED - Band 2 - WY</t>
  </si>
  <si>
    <t>Exterior Lighting Express - LED 48W to 95W - Retrofit - WY</t>
  </si>
  <si>
    <t>Assembly Exterior LED - Band 3 - WY</t>
  </si>
  <si>
    <t>Exterior Lighting Express - LED 96 to 285W - Retrofit - WY</t>
  </si>
  <si>
    <t>Automotive Repair SMBE - LED without Controls - WY</t>
  </si>
  <si>
    <t>Interior Lighting Express - No Control - Automotive Repair - Retrofit - SBE - WY</t>
  </si>
  <si>
    <t>Automotive Repair SMBE - LED Plug and Play Controls Ready - WY</t>
  </si>
  <si>
    <t>Interior Lighting Express - Control Ready - Automotive Repair - Retrofit - SBE - WY</t>
  </si>
  <si>
    <t>Automotive Repair SMBE - LED NLC - WY</t>
  </si>
  <si>
    <t>Interior Lighting Express - LED w/NLC - Automotive Repair - Retrofit - SBE - WY</t>
  </si>
  <si>
    <t>Automotive Repair SMBE - LED LLLC - WY</t>
  </si>
  <si>
    <t>Interior Lighting Express - LED w/LLLC - Automotive Repair - Retrofit - SBE - WY</t>
  </si>
  <si>
    <t>Automotive Repair SMBE - Exterior LED - Band 1 - WY</t>
  </si>
  <si>
    <t>Automotive Repair SMBE - Exterior LED - Band 2 - WY</t>
  </si>
  <si>
    <t>Automotive Repair SMBE - Exterior LED - Band 3 - WY</t>
  </si>
  <si>
    <t>Automotive Repair LED without Controls - WY</t>
  </si>
  <si>
    <t>Interior Lighting Express - No Control - Automotive Repair - Retrofit - WY</t>
  </si>
  <si>
    <t>Automotive Repair LED Plug and Play Controls Ready - WY</t>
  </si>
  <si>
    <t>Interior Lighting Express - Control Ready - Automotive Repair - Retrofit - WY</t>
  </si>
  <si>
    <t>Automotive Repair LED NLC - WY</t>
  </si>
  <si>
    <t>Interior Lighting Express - LED w/NLC - Automotive Repair - Retrofit - WY</t>
  </si>
  <si>
    <t>Automotive Repair LED LLLC - WY</t>
  </si>
  <si>
    <t>Interior Lighting Express - LED w/LLLC - Automotive Repair - Retrofit - WY</t>
  </si>
  <si>
    <t>Automotive Repair Exterior LED - Band 1 - WY</t>
  </si>
  <si>
    <t>Automotive Repair Exterior LED - Band 2 - WY</t>
  </si>
  <si>
    <t>Automotive Repair Exterior LED - Band 3 - WY</t>
  </si>
  <si>
    <t>College or University SMBE - LED without Controls - WY</t>
  </si>
  <si>
    <t>Interior Lighting Express - No Control - College or University - Retrofit - SBE - WY</t>
  </si>
  <si>
    <t>College or University SMBE - LED Plug and Play Controls Ready - WY</t>
  </si>
  <si>
    <t>Interior Lighting Express - Control Ready - College or University - Retrofit - SBE - WY</t>
  </si>
  <si>
    <t>College or University SMBE - LED NLC - WY</t>
  </si>
  <si>
    <t>Interior Lighting Express - LED w/NLC - College or University - Retrofit - SBE - WY</t>
  </si>
  <si>
    <t>College or University SMBE - LED LLLC - WY</t>
  </si>
  <si>
    <t>Interior Lighting Express - LED w/LLLC - College or University - Retrofit - SBE - WY</t>
  </si>
  <si>
    <t>College or University SMBE - Exterior LED - Band 1 - WY</t>
  </si>
  <si>
    <t>College or University SMBE - Exterior LED - Band 2 - WY</t>
  </si>
  <si>
    <t>College or University SMBE - Exterior LED - Band 3 - WY</t>
  </si>
  <si>
    <t>College or University LED without Controls - WY</t>
  </si>
  <si>
    <t>Interior Lighting Express - No Control - College or University - Retrofit - WY</t>
  </si>
  <si>
    <t>College or University LED Plug and Play Controls Ready - WY</t>
  </si>
  <si>
    <t>Interior Lighting Express - Control Ready - College or University - Retrofit - WY</t>
  </si>
  <si>
    <t>College or University LED NLC - WY</t>
  </si>
  <si>
    <t>Interior Lighting Express - LED w/NLC - College or University - Retrofit - WY</t>
  </si>
  <si>
    <t>College or University LED LLLC - WY</t>
  </si>
  <si>
    <t>Interior Lighting Express - LED w/LLLC - College or University - Retrofit - WY</t>
  </si>
  <si>
    <t>College or University Exterior LED - Band 1 - WY</t>
  </si>
  <si>
    <t>College or University Exterior LED - Band 2 - WY</t>
  </si>
  <si>
    <t>College or University Exterior LED - Band 3 - WY</t>
  </si>
  <si>
    <t>Hospital LED without Controls - WY</t>
  </si>
  <si>
    <t>Interior Lighting Express - No Control - Hospital - Retrofit - WY</t>
  </si>
  <si>
    <t>Hospital LED Plug and Play Controls Ready - WY</t>
  </si>
  <si>
    <t>Interior Lighting Express - Control Ready - Hospital - Retrofit - WY</t>
  </si>
  <si>
    <t>Hospital LED NLC - WY</t>
  </si>
  <si>
    <t>Interior Lighting Express - LED w/NLC - Hospital - Retrofit - WY</t>
  </si>
  <si>
    <t>Hospital LED LLLC - WY</t>
  </si>
  <si>
    <t>Interior Lighting Express - LED w/LLLC - Hospital - Retrofit - WY</t>
  </si>
  <si>
    <t>Hospital Exterior LED - Band 1 - WY</t>
  </si>
  <si>
    <t>Hospital Exterior LED - Band 2 - WY</t>
  </si>
  <si>
    <t>Hospital Exterior LED - Band 3 - WY</t>
  </si>
  <si>
    <t>Industrial Plant with Two Shifts SMBE - LED without Controls - WY</t>
  </si>
  <si>
    <t>Interior Lighting Express - No Control - Industrial Plant with Two Shifts - Retrofit - SBE - WY</t>
  </si>
  <si>
    <t>Industrial Plant with Two Shifts SMBE - LED Plug and Play Controls Ready - WY</t>
  </si>
  <si>
    <t>Interior Lighting Express - Control Ready - Industrial Plant with Two Shifts - Retrofit - SBE - WY</t>
  </si>
  <si>
    <t>Industrial Plant with Two Shifts SMBE - LED NLC - WY</t>
  </si>
  <si>
    <t>Interior Lighting Express - LED w/NLC - Industrial Plant with Two Shifts - Retrofit - SBE - WY</t>
  </si>
  <si>
    <t>Industrial Plant with Two Shifts SMBE - LED LLLC - WY</t>
  </si>
  <si>
    <t>Interior Lighting Express - LED w/LLLC - Industrial Plant with Two Shifts - Retrofit - SBE - WY</t>
  </si>
  <si>
    <t>Industrial Plant with Two Shifts SMBE - Exterior LED - Band 1 - WY</t>
  </si>
  <si>
    <t>Industrial Plant with Two Shifts SMBE - Exterior LED - Band 2 - WY</t>
  </si>
  <si>
    <t>Industrial Plant with Two Shifts SMBE - Exterior LED - Band 3 - WY</t>
  </si>
  <si>
    <t>Industrial Plant with Two Shifts LED without Controls - WY</t>
  </si>
  <si>
    <t>Interior Lighting Express - No Control - Industrial Plant with Two Shifts - Retrofit - WY</t>
  </si>
  <si>
    <t>Industrial Plant with Two Shifts LED Plug and Play Controls Ready - WY</t>
  </si>
  <si>
    <t>Interior Lighting Express - Control Ready - Industrial Plant with Two Shifts - Retrofit - WY</t>
  </si>
  <si>
    <t>Industrial Plant with Two Shifts LED NLC - WY</t>
  </si>
  <si>
    <t>Interior Lighting Express - LED w/NLC - Industrial Plant with Two Shifts - Retrofit - WY</t>
  </si>
  <si>
    <t>Industrial Plant with Two Shifts LED LLLC - WY</t>
  </si>
  <si>
    <t>Interior Lighting Express - LED w/LLLC - Industrial Plant with Two Shifts - Retrofit - WY</t>
  </si>
  <si>
    <t>Industrial Plant with Two Shifts Exterior LED - Band 1 - WY</t>
  </si>
  <si>
    <t>Industrial Plant with Two Shifts Exterior LED - Band 2 - WY</t>
  </si>
  <si>
    <t>Industrial Plant with Two Shifts Exterior LED - Band 3 - WY</t>
  </si>
  <si>
    <t>Library SMBE - LED without Controls - WY</t>
  </si>
  <si>
    <t>Interior Lighting Express - No Control - Library - Retrofit - SBE - WY</t>
  </si>
  <si>
    <t>Library SMBE - LED Plug and Play Controls Ready - WY</t>
  </si>
  <si>
    <t>Interior Lighting Express - Control Ready - Library - Retrofit - SBE - WY</t>
  </si>
  <si>
    <t>Library SMBE - LED NLC - WY</t>
  </si>
  <si>
    <t>Interior Lighting Express - LED w/NLC - Library - Retrofit - SBE - WY</t>
  </si>
  <si>
    <t>Library SMBE - LED LLLC - WY</t>
  </si>
  <si>
    <t>Interior Lighting Express - LED w/LLLC - Library - Retrofit - SBE - WY</t>
  </si>
  <si>
    <t>Library SMBE - Exterior LED - Band 1 - WY</t>
  </si>
  <si>
    <t>Library SMBE - Exterior LED - Band 2 - WY</t>
  </si>
  <si>
    <t>Library SMBE - Exterior LED - Band 3 - WY</t>
  </si>
  <si>
    <t>Library LED without Controls - WY</t>
  </si>
  <si>
    <t>Interior Lighting Express - No Control - Library - Retrofit - WY</t>
  </si>
  <si>
    <t>Library LED Plug and Play Controls Ready - WY</t>
  </si>
  <si>
    <t>Interior Lighting Express - Control Ready - Library - Retrofit - WY</t>
  </si>
  <si>
    <t>Library LED NLC - WY</t>
  </si>
  <si>
    <t>Interior Lighting Express - LED w/NLC - Library - Retrofit - WY</t>
  </si>
  <si>
    <t>Library LED LLLC - WY</t>
  </si>
  <si>
    <t>Interior Lighting Express - LED w/LLLC - Library - Retrofit - WY</t>
  </si>
  <si>
    <t>Library Exterior LED - Band 1 - WY</t>
  </si>
  <si>
    <t>Library Exterior LED - Band 2 - WY</t>
  </si>
  <si>
    <t>Library Exterior LED - Band 3 - WY</t>
  </si>
  <si>
    <t>Lodging SMBE - LED without Controls - WY</t>
  </si>
  <si>
    <t>Interior Lighting Express - No Control - Lodging - Retrofit - SBE - WY</t>
  </si>
  <si>
    <t>Lodging SMBE - LED Plug and Play Controls Ready - WY</t>
  </si>
  <si>
    <t>Interior Lighting Express - Control Ready - Lodging - Retrofit - SBE - WY</t>
  </si>
  <si>
    <t>Lodging SMBE - LED NLC - WY</t>
  </si>
  <si>
    <t>Interior Lighting Express - LED w/NLC - Lodging - Retrofit - SBE - WY</t>
  </si>
  <si>
    <t>Lodging SMBE - LED LLLC - WY</t>
  </si>
  <si>
    <t>Interior Lighting Express - LED w/LLLC - Lodging - Retrofit - SBE - WY</t>
  </si>
  <si>
    <t>Lodging SMBE - Exterior LED - Band 1 - WY</t>
  </si>
  <si>
    <t>Lodging SMBE - Exterior LED - Band 2 - WY</t>
  </si>
  <si>
    <t>Lodging SMBE - Exterior LED - Band 3 - WY</t>
  </si>
  <si>
    <t>Lodging LED without Controls - WY</t>
  </si>
  <si>
    <t>Interior Lighting Express - No Control - Lodging - Retrofit - WY</t>
  </si>
  <si>
    <t>Lodging LED Plug and Play Controls Ready - WY</t>
  </si>
  <si>
    <t>Interior Lighting Express - Control Ready - Lodging - Retrofit - WY</t>
  </si>
  <si>
    <t>Lodging LED NLC - WY</t>
  </si>
  <si>
    <t>Interior Lighting Express - LED w/NLC - Lodging - Retrofit - WY</t>
  </si>
  <si>
    <t>Lodging LED LLLC - WY</t>
  </si>
  <si>
    <t>Interior Lighting Express - LED w/LLLC - Lodging - Retrofit - WY</t>
  </si>
  <si>
    <t>Lodging Exterior LED - Band 1 - WY</t>
  </si>
  <si>
    <t>Lodging Exterior LED - Band 2 - WY</t>
  </si>
  <si>
    <t>Lodging Exterior LED - Band 3 - WY</t>
  </si>
  <si>
    <t>Manufacturing SMBE - LED without Controls - WY</t>
  </si>
  <si>
    <t>Interior Lighting Express - No Control - Manufacturing - Retrofit - SBE - WY</t>
  </si>
  <si>
    <t>Manufacturing SMBE - LED Plug and Play Controls Ready - WY</t>
  </si>
  <si>
    <t>Interior Lighting Express - Control Ready - Manufacturing - Retrofit - SBE - WY</t>
  </si>
  <si>
    <t>Manufacturing SMBE - LED NLC - WY</t>
  </si>
  <si>
    <t>Interior Lighting Express - LED w/NLC - Manufacturing - Retrofit - SBE - WY</t>
  </si>
  <si>
    <t>Manufacturing SMBE - LED LLLC - WY</t>
  </si>
  <si>
    <t>Interior Lighting Express - LED w/LLLC - Manufacturing - Retrofit - SBE - WY</t>
  </si>
  <si>
    <t>Manufacturing SMBE - Exterior LED - Band 1 - WY</t>
  </si>
  <si>
    <t>Manufacturing SMBE - Exterior LED - Band 2 - WY</t>
  </si>
  <si>
    <t>Manufacturing SMBE - Exterior LED - Band 3 - WY</t>
  </si>
  <si>
    <t>Manufacturing LED without Controls - WY</t>
  </si>
  <si>
    <t>Interior Lighting Express - No Control - Manufacturing - Retrofit - WY</t>
  </si>
  <si>
    <t>Manufacturing LED Plug and Play Controls Ready - WY</t>
  </si>
  <si>
    <t>Interior Lighting Express - Control Ready - Manufacturing - Retrofit - WY</t>
  </si>
  <si>
    <t>Manufacturing LED NLC - WY</t>
  </si>
  <si>
    <t>Interior Lighting Express - LED w/NLC - Manufacturing - Retrofit - WY</t>
  </si>
  <si>
    <t>Manufacturing LED LLLC - WY</t>
  </si>
  <si>
    <t>Interior Lighting Express - LED w/LLLC - Manufacturing - Retrofit - WY</t>
  </si>
  <si>
    <t>Manufacturing Exterior LED - Band 1 - WY</t>
  </si>
  <si>
    <t>Manufacturing Exterior LED - Band 2 - WY</t>
  </si>
  <si>
    <t>Manufacturing Exterior LED - Band 3 - WY</t>
  </si>
  <si>
    <t>Office &lt;20,000 sf SMBE - LED without Controls - WY</t>
  </si>
  <si>
    <t>Interior Lighting Express - No Control - Office &lt;20,000 sf - Retrofit - SBE - WY</t>
  </si>
  <si>
    <t>Office &lt;20,000 sf SMBE - LED Plug and Play Controls Ready - WY</t>
  </si>
  <si>
    <t>Interior Lighting Express - Control Ready - Office &lt;20,000 sf - Retrofit - SBE - WY</t>
  </si>
  <si>
    <t>Office &lt;20,000 sf SMBE - LED NLC - WY</t>
  </si>
  <si>
    <t>Interior Lighting Express - LED w/NLC - Office &lt;20,000 sf - Retrofit - SBE - WY</t>
  </si>
  <si>
    <t>Office &lt;20,000 sf SMBE - LED LLLC - WY</t>
  </si>
  <si>
    <t>Interior Lighting Express - LED w/LLLC - Office &lt;20,000 sf - Retrofit - SBE - WY</t>
  </si>
  <si>
    <t>Office &lt;20,000 sf SMBE - Exterior LED - Band 1 - WY</t>
  </si>
  <si>
    <t>Office &lt;20,000 sf SMBE - Exterior LED - Band 2 - WY</t>
  </si>
  <si>
    <t>Office &lt;20,000 sf SMBE - Exterior LED - Band 3 - WY</t>
  </si>
  <si>
    <t>Office &lt;20,000 sf LED without Controls - WY</t>
  </si>
  <si>
    <t>Interior Lighting Express - No Control - Office &lt;20,000 sf - Retrofit - WY</t>
  </si>
  <si>
    <t>Office &lt;20,000 sf LED Plug and Play Controls Ready - WY</t>
  </si>
  <si>
    <t>Interior Lighting Express - Control Ready - Office &lt;20,000 sf - Retrofit - WY</t>
  </si>
  <si>
    <t>Office &lt;20,000 sf LED NLC - WY</t>
  </si>
  <si>
    <t>Interior Lighting Express - LED w/NLC - Office &lt;20,000 sf - Retrofit - WY</t>
  </si>
  <si>
    <t>Office &lt;20,000 sf LED LLLC - WY</t>
  </si>
  <si>
    <t>Interior Lighting Express - LED w/LLLC - Office &lt;20,000 sf - Retrofit - WY</t>
  </si>
  <si>
    <t>Office &lt;20,000 sf Exterior LED - Band 1 - WY</t>
  </si>
  <si>
    <t>Office &lt;20,000 sf Exterior LED - Band 2 - WY</t>
  </si>
  <si>
    <t>Office &lt;20,000 sf Exterior LED - Band 3 - WY</t>
  </si>
  <si>
    <t>Office &gt;100,000 sf SMBE - LED without Controls - WY</t>
  </si>
  <si>
    <t>Interior Lighting Express - No Control - Office &gt;100,000 sf - Retrofit - SBE - WY</t>
  </si>
  <si>
    <t>Office &gt;100,000 sf SMBE - LED Plug and Play Controls Ready - WY</t>
  </si>
  <si>
    <t>Interior Lighting Express - Control Ready - Office &gt;100,000 sf - Retrofit - SBE - WY</t>
  </si>
  <si>
    <t>Office &gt;100,000 sf SMBE - LED NLC - WY</t>
  </si>
  <si>
    <t>Interior Lighting Express - LED w/NLC - Office &gt;100,000 sf - Retrofit - SBE - WY</t>
  </si>
  <si>
    <t>Office &gt;100,000 sf SMBE - LED LLLC - WY</t>
  </si>
  <si>
    <t>Interior Lighting Express - LED w/LLLC - Office &gt;100,000 sf - Retrofit - SBE - WY</t>
  </si>
  <si>
    <t>Office &gt;100,000 sf SMBE - Exterior LED - Band 1 - WY</t>
  </si>
  <si>
    <t>Office &gt;100,000 sf SMBE - Exterior LED - Band 2 - WY</t>
  </si>
  <si>
    <t>Office &gt;100,000 sf SMBE - Exterior LED - Band 3 - WY</t>
  </si>
  <si>
    <t>Office &gt;100,000 sf LED without Controls - WY</t>
  </si>
  <si>
    <t>Interior Lighting Express - No Control - Office &gt;100,000 sf - Retrofit - WY</t>
  </si>
  <si>
    <t>Office &gt;100,000 sf LED Plug and Play Controls Ready - WY</t>
  </si>
  <si>
    <t>Interior Lighting Express - Control Ready - Office &gt;100,000 sf - Retrofit - WY</t>
  </si>
  <si>
    <t>Office &gt;100,000 sf LED NLC - WY</t>
  </si>
  <si>
    <t>Interior Lighting Express - LED w/NLC - Office &gt;100,000 sf - Retrofit - WY</t>
  </si>
  <si>
    <t>Office &gt;100,000 sf LED LLLC - WY</t>
  </si>
  <si>
    <t>Interior Lighting Express - LED w/LLLC - Office &gt;100,000 sf - Retrofit - WY</t>
  </si>
  <si>
    <t>Office &gt;100,000 sf Exterior LED - Band 1 - WY</t>
  </si>
  <si>
    <t>Office &gt;100,000 sf Exterior LED - Band 2 - WY</t>
  </si>
  <si>
    <t>Office &gt;100,000 sf Exterior LED - Band 3 - WY</t>
  </si>
  <si>
    <t>Office 20,000 to 100,000 sf SMBE - LED without Controls - WY</t>
  </si>
  <si>
    <t>Interior Lighting Express - No Control - Office 20,000 to 100,000 sf - Retrofit - SBE - WY</t>
  </si>
  <si>
    <t>Office 20,000 to 100,000 sf SMBE - LED Plug and Play Controls Ready - WY</t>
  </si>
  <si>
    <t>Interior Lighting Express - Control Ready - Office 20,000 to 100,000 sf - Retrofit - SBE - WY</t>
  </si>
  <si>
    <t>Office 20,000 to 100,000 sf SMBE - LED NLC - WY</t>
  </si>
  <si>
    <t>Interior Lighting Express - LED w/NLC - Office 20,000 to 100,000 sf - Retrofit - SBE - WY</t>
  </si>
  <si>
    <t>Office 20,000 to 100,000 sf SMBE - LED LLLC - WY</t>
  </si>
  <si>
    <t>Interior Lighting Express - LED w/LLLC - Office 20,000 to 100,000 sf - Retrofit - SBE - WY</t>
  </si>
  <si>
    <t>Office 20,000 to 100,000 sf SMBE - Exterior LED - Band 1 - WY</t>
  </si>
  <si>
    <t>Office 20,000 to 100,000 sf SMBE - Exterior LED - Band 2 - WY</t>
  </si>
  <si>
    <t>Office 20,000 to 100,000 sf SMBE - Exterior LED - Band 3 - WY</t>
  </si>
  <si>
    <t>Office 20,000 to 100,000 sf LED without Controls - WY</t>
  </si>
  <si>
    <t>Interior Lighting Express - No Control - Office 20,000 to 100,000 sf - Retrofit - WY</t>
  </si>
  <si>
    <t>Office 20,000 to 100,000 sf LED Plug and Play Controls Ready - WY</t>
  </si>
  <si>
    <t>Interior Lighting Express - Control Ready - Office 20,000 to 100,000 sf - Retrofit - WY</t>
  </si>
  <si>
    <t>Office 20,000 to 100,000 sf LED NLC - WY</t>
  </si>
  <si>
    <t>Interior Lighting Express - LED w/NLC - Office 20,000 to 100,000 sf - Retrofit - WY</t>
  </si>
  <si>
    <t>Office 20,000 to 100,000 sf LED LLLC - WY</t>
  </si>
  <si>
    <t>Interior Lighting Express - LED w/LLLC - Office 20,000 to 100,000 sf - Retrofit - WY</t>
  </si>
  <si>
    <t>Office 20,000 to 100,000 sf Exterior LED - Band 1 - WY</t>
  </si>
  <si>
    <t>Office 20,000 to 100,000 sf Exterior LED - Band 2 - WY</t>
  </si>
  <si>
    <t>Office 20,000 to 100,000 sf Exterior LED - Band 3 - WY</t>
  </si>
  <si>
    <t>Other SMBE - LED without Controls - WY</t>
  </si>
  <si>
    <t>Interior Lighting Express - No Control - Other - Retrofit - SBE - WY</t>
  </si>
  <si>
    <t>Other SMBE - LED Plug and Play Controls Ready - WY</t>
  </si>
  <si>
    <t>Interior Lighting Express - Control Ready - Other - Retrofit - SBE - WY</t>
  </si>
  <si>
    <t>Other SMBE - LED NLC - WY</t>
  </si>
  <si>
    <t>Interior Lighting Express - LED w/NLC - Other - Retrofit - SBE - WY</t>
  </si>
  <si>
    <t>Other SMBE - LED LLLC - WY</t>
  </si>
  <si>
    <t>Interior Lighting Express - LED w/LLLC - Other - Retrofit - SBE - WY</t>
  </si>
  <si>
    <t>Other SMBE - Exterior LED - Band 1 - WY</t>
  </si>
  <si>
    <t>Other SMBE - Exterior LED - Band 2 - WY</t>
  </si>
  <si>
    <t>Other SMBE - Exterior LED - Band 3 - WY</t>
  </si>
  <si>
    <t>Other LED without Controls - WY</t>
  </si>
  <si>
    <t>Interior Lighting Express - No Control - Other - Retrofit - WY</t>
  </si>
  <si>
    <t>Other LED Plug and Play Controls Ready - WY</t>
  </si>
  <si>
    <t>Interior Lighting Express - Control Ready - Other - Retrofit - WY</t>
  </si>
  <si>
    <t>Other LED NLC - WY</t>
  </si>
  <si>
    <t>Interior Lighting Express - LED w/NLC - Other - Retrofit - WY</t>
  </si>
  <si>
    <t>Other LED LLLC - WY</t>
  </si>
  <si>
    <t>Interior Lighting Express - LED w/LLLC - Other - Retrofit - WY</t>
  </si>
  <si>
    <t>Other Exterior LED - Band 1 - WY</t>
  </si>
  <si>
    <t>Other Exterior LED - Band 2 - WY</t>
  </si>
  <si>
    <t>Other Exterior LED - Band 3 - WY</t>
  </si>
  <si>
    <t>Other Health, Nursing, Medical Clinic SMBE - LED without Controls - WY</t>
  </si>
  <si>
    <t>Interior Lighting Express - No Control - Other Health, Nursing, Medical Clinic - Retrofit - SBE - WY</t>
  </si>
  <si>
    <t>Other Health, Nursing, Medical Clinic SMBE - LED Plug and Play Controls Ready - WY</t>
  </si>
  <si>
    <t>Interior Lighting Express - Control Ready - Other Health, Nursing, Medical Clinic - Retrofit - SBE - WY</t>
  </si>
  <si>
    <t>Other Health, Nursing, Medical Clinic SMBE - LED NLC - WY</t>
  </si>
  <si>
    <t>Interior Lighting Express - LED w/NLC - Other Health, Nursing, Medical Clinic - Retrofit - SBE - WY</t>
  </si>
  <si>
    <t>Other Health, Nursing, Medical Clinic SMBE - LED LLLC - WY</t>
  </si>
  <si>
    <t>Interior Lighting Express - LED w/LLLC - Other Health, Nursing, Medical Clinic - Retrofit - SBE - WY</t>
  </si>
  <si>
    <t>Other Health, Nursing, Medical Clinic SMBE - Exterior LED - Band 1 - WY</t>
  </si>
  <si>
    <t>Other Health, Nursing, Medical Clinic SMBE - Exterior LED - Band 2 - WY</t>
  </si>
  <si>
    <t>Other Health, Nursing, Medical Clinic SMBE - Exterior LED - Band 3 - WY</t>
  </si>
  <si>
    <t>Other Health, Nursing, Medical Clinic LED without Controls - WY</t>
  </si>
  <si>
    <t>Interior Lighting Express - No Control - Other Health, Nursing, Medical Clinic - Retrofit - WY</t>
  </si>
  <si>
    <t>Other Health, Nursing, Medical Clinic LED Plug and Play Controls Ready - WY</t>
  </si>
  <si>
    <t>Interior Lighting Express - Control Ready - Other Health, Nursing, Medical Clinic - Retrofit - WY</t>
  </si>
  <si>
    <t>Other Health, Nursing, Medical Clinic LED NLC - WY</t>
  </si>
  <si>
    <t>Interior Lighting Express - LED w/NLC - Other Health, Nursing, Medical Clinic - Retrofit - WY</t>
  </si>
  <si>
    <t>Other Health, Nursing, Medical Clinic LED LLLC - WY</t>
  </si>
  <si>
    <t>Interior Lighting Express - LED w/LLLC - Other Health, Nursing, Medical Clinic - Retrofit - WY</t>
  </si>
  <si>
    <t>Other Health, Nursing, Medical Clinic Exterior LED - Band 1 - WY</t>
  </si>
  <si>
    <t>Other Health, Nursing, Medical Clinic Exterior LED - Band 2 - WY</t>
  </si>
  <si>
    <t>Other Health, Nursing, Medical Clinic Exterior LED - Band 3 - WY</t>
  </si>
  <si>
    <t>Restaurant SMBE - LED without Controls - WY</t>
  </si>
  <si>
    <t>Interior Lighting Express - No Control - Restaurant - Retrofit - SBE - WY</t>
  </si>
  <si>
    <t>Restaurant SMBE - LED Plug and Play Controls Ready - WY</t>
  </si>
  <si>
    <t>Interior Lighting Express - Control Ready - Restaurant - Retrofit - SBE - WY</t>
  </si>
  <si>
    <t>Restaurant SMBE - LED NLC - WY</t>
  </si>
  <si>
    <t>Interior Lighting Express - LED w/NLC - Restaurant - Retrofit - SBE - WY</t>
  </si>
  <si>
    <t>Restaurant SMBE - LED LLLC - WY</t>
  </si>
  <si>
    <t>Interior Lighting Express - LED w/LLLC - Restaurant - Retrofit - SBE - WY</t>
  </si>
  <si>
    <t>Restaurant SMBE - Exterior LED - Band 1 - WY</t>
  </si>
  <si>
    <t>Restaurant SMBE - Exterior LED - Band 2 - WY</t>
  </si>
  <si>
    <t>Restaurant SMBE - Exterior LED - Band 3 - WY</t>
  </si>
  <si>
    <t>Restaurant LED without Controls - WY</t>
  </si>
  <si>
    <t>Interior Lighting Express - No Control - Restaurant - Retrofit - WY</t>
  </si>
  <si>
    <t>Restaurant LED Plug and Play Controls Ready - WY</t>
  </si>
  <si>
    <t>Interior Lighting Express - Control Ready - Restaurant - Retrofit - WY</t>
  </si>
  <si>
    <t>Restaurant LED NLC - WY</t>
  </si>
  <si>
    <t>Interior Lighting Express - LED w/NLC - Restaurant - Retrofit - WY</t>
  </si>
  <si>
    <t>Restaurant LED LLLC - WY</t>
  </si>
  <si>
    <t>Interior Lighting Express - LED w/LLLC - Restaurant - Retrofit - WY</t>
  </si>
  <si>
    <t>Restaurant Exterior LED - Band 1 - WY</t>
  </si>
  <si>
    <t>Restaurant Exterior LED - Band 2 - WY</t>
  </si>
  <si>
    <t>Restaurant Exterior LED - Band 3 - WY</t>
  </si>
  <si>
    <t>Retail SMBE - LED without Controls - WY</t>
  </si>
  <si>
    <t>Interior Lighting Express - No Control - Retail - Retrofit - SBE - WY</t>
  </si>
  <si>
    <t>Retail SMBE - LED Plug and Play Controls Ready - WY</t>
  </si>
  <si>
    <t>Interior Lighting Express - Control Ready - Retail - Retrofit - SBE - WY</t>
  </si>
  <si>
    <t>Retail SMBE - LED NLC - WY</t>
  </si>
  <si>
    <t>Interior Lighting Express - LED w/NLC - Retail - Retrofit - SBE - WY</t>
  </si>
  <si>
    <t>Retail SMBE - LED LLLC - WY</t>
  </si>
  <si>
    <t>Interior Lighting Express - LED w/LLLC - Retail - Retrofit - SBE - WY</t>
  </si>
  <si>
    <t>Retail SMBE - Exterior LED - Band 1 - WY</t>
  </si>
  <si>
    <t>Retail SMBE - Exterior LED - Band 2 - WY</t>
  </si>
  <si>
    <t>Retail SMBE - Exterior LED - Band 3 - WY</t>
  </si>
  <si>
    <t>Retail LED without Controls - WY</t>
  </si>
  <si>
    <t>Interior Lighting Express - No Control - Retail - Retrofit - WY</t>
  </si>
  <si>
    <t>Retail LED Plug and Play Controls Ready - WY</t>
  </si>
  <si>
    <t>Interior Lighting Express - Control Ready - Retail - Retrofit - WY</t>
  </si>
  <si>
    <t>Retail LED NLC - WY</t>
  </si>
  <si>
    <t>Interior Lighting Express - LED w/NLC - Retail - Retrofit - WY</t>
  </si>
  <si>
    <t>Retail LED LLLC - WY</t>
  </si>
  <si>
    <t>Interior Lighting Express - LED w/LLLC - Retail - Retrofit - WY</t>
  </si>
  <si>
    <t>Retail Exterior LED - Band 1 - WY</t>
  </si>
  <si>
    <t>Retail Exterior LED - Band 2 - WY</t>
  </si>
  <si>
    <t>Retail Exterior LED - Band 3 - WY</t>
  </si>
  <si>
    <t>Retail 5,000 to 50,000 sf SMBE - LED without Controls - WY</t>
  </si>
  <si>
    <t>Interior Lighting Express - No Control - Retail 5,000 to 50,000 sf - Retrofit - SBE - WY</t>
  </si>
  <si>
    <t>Retail 5,000 to 50,000 sf SMBE - LED Plug and Play Controls Ready - WY</t>
  </si>
  <si>
    <t>Interior Lighting Express - Control Ready - Retail 5,000 to 50,000 sf - Retrofit - SBE - WY</t>
  </si>
  <si>
    <t>Retail 5,000 to 50,000 sf SMBE - LED NLC - WY</t>
  </si>
  <si>
    <t>Interior Lighting Express - LED w/NLC - Retail 5,000 to 50,000 sf - Retrofit - SBE - WY</t>
  </si>
  <si>
    <t>Retail 5,000 to 50,000 sf SMBE - LED LLLC - WY</t>
  </si>
  <si>
    <t>Interior Lighting Express - LED w/LLLC - Retail 5,000 to 50,000 sf - Retrofit - SBE - WY</t>
  </si>
  <si>
    <t>Retail 5,000 to 50,000 sf SMBE - Exterior LED - Band 1 - WY</t>
  </si>
  <si>
    <t>Retail 5,000 to 50,000 sf SMBE - Exterior LED - Band 2 - WY</t>
  </si>
  <si>
    <t>Retail 5,000 to 50,000 sf SMBE - Exterior LED - Band 3 - WY</t>
  </si>
  <si>
    <t>Retail 5,000 to 50,000 sf LED without Controls - WY</t>
  </si>
  <si>
    <t>Interior Lighting Express - No Control - Retail 5,000 to 50,000 sf - Retrofit - WY</t>
  </si>
  <si>
    <t>Retail 5,000 to 50,000 sf LED Plug and Play Controls Ready - WY</t>
  </si>
  <si>
    <t>Interior Lighting Express - Control Ready - Retail 5,000 to 50,000 sf - Retrofit - WY</t>
  </si>
  <si>
    <t>Retail 5,000 to 50,000 sf LED NLC - WY</t>
  </si>
  <si>
    <t>Interior Lighting Express - LED w/NLC - Retail 5,000 to 50,000 sf - Retrofit - WY</t>
  </si>
  <si>
    <t>Retail 5,000 to 50,000 sf LED LLLC - WY</t>
  </si>
  <si>
    <t>Interior Lighting Express - LED w/LLLC - Retail 5,000 to 50,000 sf - Retrofit - WY</t>
  </si>
  <si>
    <t>Retail 5,000 to 50,000 sf Exterior LED - Band 1 - WY</t>
  </si>
  <si>
    <t>Retail 5,000 to 50,000 sf Exterior LED - Band 2 - WY</t>
  </si>
  <si>
    <t>Retail 5,000 to 50,000 sf Exterior LED - Band 3 - WY</t>
  </si>
  <si>
    <t>Retail Big Box &gt;50,000 sf One-Story SMBE - LED without Controls - WY</t>
  </si>
  <si>
    <t>Interior Lighting Express - No Control - Retail Big Box &gt;50,000 sf One-Story - Retrofit - SBE - WY</t>
  </si>
  <si>
    <t>Retail Big Box &gt;50,000 sf One-Story SMBE - LED Plug and Play Controls Ready - WY</t>
  </si>
  <si>
    <t>Interior Lighting Express - Control Ready - Retail Big Box &gt;50,000 sf One-Story - Retrofit - SBE - WY</t>
  </si>
  <si>
    <t>Retail Big Box &gt;50,000 sf One-Story SMBE - LED NLC - WY</t>
  </si>
  <si>
    <t>Interior Lighting Express - LED w/NLC - Retail Big Box &gt;50,000 sf One-Story - Retrofit - SBE - WY</t>
  </si>
  <si>
    <t>Retail Big Box &gt;50,000 sf One-Story SMBE - LED LLLC - WY</t>
  </si>
  <si>
    <t>Interior Lighting Express - LED w/LLLC - Retail Big Box &gt;50,000 sf One-Story - Retrofit - SBE - WY</t>
  </si>
  <si>
    <t>Retail Big Box &gt;50,000 sf One-Story SMBE - Exterior LED - Band 1 - WY</t>
  </si>
  <si>
    <t>Retail Big Box &gt;50,000 sf One-Story SMBE - Exterior LED - Band 2 - WY</t>
  </si>
  <si>
    <t>Retail Big Box &gt;50,000 sf One-Story SMBE - Exterior LED - Band 3 - WY</t>
  </si>
  <si>
    <t>Retail Big Box &gt;50,000 sf One-Story LED without Controls - WY</t>
  </si>
  <si>
    <t>Interior Lighting Express - No Control - Retail Big Box &gt;50,000 sf One-Story - Retrofit - WY</t>
  </si>
  <si>
    <t>Retail Big Box &gt;50,000 sf One-Story LED Plug and Play Controls Ready - WY</t>
  </si>
  <si>
    <t>Interior Lighting Express - Control Ready - Retail Big Box &gt;50,000 sf One-Story - Retrofit - WY</t>
  </si>
  <si>
    <t>Retail Big Box &gt;50,000 sf One-Story LED NLC - WY</t>
  </si>
  <si>
    <t>Interior Lighting Express - LED w/NLC - Retail Big Box &gt;50,000 sf One-Story - Retrofit - WY</t>
  </si>
  <si>
    <t>Retail Big Box &gt;50,000 sf One-Story LED LLLC - WY</t>
  </si>
  <si>
    <t>Interior Lighting Express - LED w/LLLC - Retail Big Box &gt;50,000 sf One-Story - Retrofit - WY</t>
  </si>
  <si>
    <t>Retail Big Box &gt;50,000 sf One-Story Exterior LED - Band 1 - WY</t>
  </si>
  <si>
    <t>Retail Big Box &gt;50,000 sf One-Story Exterior LED - Band 2 - WY</t>
  </si>
  <si>
    <t>Retail Big Box &gt;50,000 sf One-Story Exterior LED - Band 3 - WY</t>
  </si>
  <si>
    <t>Retail Boutique &lt;5,000 sf SMBE - LED without Controls - WY</t>
  </si>
  <si>
    <t>Interior Lighting Express - No Control - Retail Boutique &lt;5,000 sf - Retrofit - SBE - WY</t>
  </si>
  <si>
    <t>Retail Boutique &lt;5,000 sf SMBE - LED Plug and Play Controls Ready - WY</t>
  </si>
  <si>
    <t>Interior Lighting Express - Control Ready - Retail Boutique &lt;5,000 sf - Retrofit - SBE - WY</t>
  </si>
  <si>
    <t>Retail Boutique &lt;5,000 sf SMBE - LED NLC - WY</t>
  </si>
  <si>
    <t>Interior Lighting Express - LED w/NLC - Retail Boutique &lt;5,000 sf - Retrofit - SBE - WY</t>
  </si>
  <si>
    <t>Retail Boutique &lt;5,000 sf SMBE - LED LLLC - WY</t>
  </si>
  <si>
    <t>Interior Lighting Express - LED w/LLLC - Retail Boutique &lt;5,000 sf - Retrofit - SBE - WY</t>
  </si>
  <si>
    <t>Retail Boutique &lt;5,000 sf SMBE - Exterior LED - Band 1 - WY</t>
  </si>
  <si>
    <t>Retail Boutique &lt;5,000 sf SMBE - Exterior LED - Band 2 - WY</t>
  </si>
  <si>
    <t>Retail Boutique &lt;5,000 sf SMBE - Exterior LED - Band 3 - WY</t>
  </si>
  <si>
    <t>Retail Boutique &lt;5,000 sf LED without Controls - WY</t>
  </si>
  <si>
    <t>Interior Lighting Express - No Control - Retail Boutique &lt;5,000 sf - Retrofit - WY</t>
  </si>
  <si>
    <t>Retail Boutique &lt;5,000 sf LED Plug and Play Controls Ready - WY</t>
  </si>
  <si>
    <t>Interior Lighting Express - Control Ready - Retail Boutique &lt;5,000 sf - Retrofit - WY</t>
  </si>
  <si>
    <t>Retail Boutique &lt;5,000 sf LED NLC - WY</t>
  </si>
  <si>
    <t>Interior Lighting Express - LED w/NLC - Retail Boutique &lt;5,000 sf - Retrofit - WY</t>
  </si>
  <si>
    <t>Retail Boutique &lt;5,000 sf LED LLLC - WY</t>
  </si>
  <si>
    <t>Interior Lighting Express - LED w/LLLC - Retail Boutique &lt;5,000 sf - Retrofit - WY</t>
  </si>
  <si>
    <t>Retail Boutique &lt;5,000 sf Exterior LED - Band 1 - WY</t>
  </si>
  <si>
    <t>Retail Boutique &lt;5,000 sf Exterior LED - Band 2 - WY</t>
  </si>
  <si>
    <t>Retail Boutique &lt;5,000 sf Exterior LED - Band 3 - WY</t>
  </si>
  <si>
    <t>Retail Mini Mart SMBE - LED without Controls - WY</t>
  </si>
  <si>
    <t>Interior Lighting Express - No Control - Retail Mini Mart - Retrofit - SBE - WY</t>
  </si>
  <si>
    <t>Retail Mini Mart SMBE - LED Plug and Play Controls Ready - WY</t>
  </si>
  <si>
    <t>Interior Lighting Express - Control Ready - Retail Mini Mart - Retrofit - SBE - WY</t>
  </si>
  <si>
    <t>Retail Mini Mart SMBE - LED NLC - WY</t>
  </si>
  <si>
    <t>Interior Lighting Express - LED w/NLC - Retail Mini Mart - Retrofit - SBE - WY</t>
  </si>
  <si>
    <t>Retail Mini Mart SMBE - LED LLLC - WY</t>
  </si>
  <si>
    <t>Interior Lighting Express - LED w/LLLC - Retail Mini Mart - Retrofit - SBE - WY</t>
  </si>
  <si>
    <t>Retail Mini Mart SMBE - Exterior LED - Band 1 - WY</t>
  </si>
  <si>
    <t>Retail Mini Mart SMBE - Exterior LED - Band 2 - WY</t>
  </si>
  <si>
    <t>Retail Mini Mart SMBE - Exterior LED - Band 3 - WY</t>
  </si>
  <si>
    <t>Retail Mini Mart LED without Controls - WY</t>
  </si>
  <si>
    <t>Interior Lighting Express - No Control - Retail Mini Mart - Retrofit - WY</t>
  </si>
  <si>
    <t>Retail Mini Mart LED Plug and Play Controls Ready - WY</t>
  </si>
  <si>
    <t>Interior Lighting Express - Control Ready - Retail Mini Mart - Retrofit - WY</t>
  </si>
  <si>
    <t>Retail Mini Mart LED NLC - WY</t>
  </si>
  <si>
    <t>Interior Lighting Express - LED w/NLC - Retail Mini Mart - Retrofit - WY</t>
  </si>
  <si>
    <t>Retail Mini Mart LED LLLC - WY</t>
  </si>
  <si>
    <t>Interior Lighting Express - LED w/LLLC - Retail Mini Mart - Retrofit - WY</t>
  </si>
  <si>
    <t>Retail Mini Mart Exterior LED - Band 1 - WY</t>
  </si>
  <si>
    <t>Retail Mini Mart Exterior LED - Band 2 - WY</t>
  </si>
  <si>
    <t>Retail Mini Mart Exterior LED - Band 3 - WY</t>
  </si>
  <si>
    <t>Retail Supermarket SMBE - LED without Controls - WY</t>
  </si>
  <si>
    <t>Interior Lighting Express - No Control - Retail Supermarket - Retrofit - SBE - WY</t>
  </si>
  <si>
    <t>Retail Supermarket SMBE - LED Plug and Play Controls Ready - WY</t>
  </si>
  <si>
    <t>Interior Lighting Express - Control Ready - Retail Supermarket - Retrofit - SBE - WY</t>
  </si>
  <si>
    <t>Retail Supermarket SMBE - LED NLC - WY</t>
  </si>
  <si>
    <t>Interior Lighting Express - LED w/NLC - Retail Supermarket - Retrofit - SBE - WY</t>
  </si>
  <si>
    <t>Retail Supermarket SMBE - LED LLLC - WY</t>
  </si>
  <si>
    <t>Interior Lighting Express - LED w/LLLC - Retail Supermarket - Retrofit - SBE - WY</t>
  </si>
  <si>
    <t>Retail Supermarket SMBE - Exterior LED - Band 1 - WY</t>
  </si>
  <si>
    <t>Retail Supermarket SMBE - Exterior LED - Band 2 - WY</t>
  </si>
  <si>
    <t>Retail Supermarket SMBE - Exterior LED - Band 3 - WY</t>
  </si>
  <si>
    <t>Retail Supermarket LED without Controls - WY</t>
  </si>
  <si>
    <t>Interior Lighting Express - No Control - Retail Supermarket - Retrofit - WY</t>
  </si>
  <si>
    <t>Retail Supermarket LED Plug and Play Controls Ready - WY</t>
  </si>
  <si>
    <t>Interior Lighting Express - Control Ready - Retail Supermarket - Retrofit - WY</t>
  </si>
  <si>
    <t>Retail Supermarket LED NLC - WY</t>
  </si>
  <si>
    <t>Interior Lighting Express - LED w/NLC - Retail Supermarket - Retrofit - WY</t>
  </si>
  <si>
    <t>Retail Supermarket LED LLLC - WY</t>
  </si>
  <si>
    <t>Interior Lighting Express - LED w/LLLC - Retail Supermarket - Retrofit - WY</t>
  </si>
  <si>
    <t>Retail Supermarket Exterior LED - Band 1 - WY</t>
  </si>
  <si>
    <t>Retail Supermarket Exterior LED - Band 2 - WY</t>
  </si>
  <si>
    <t>Retail Supermarket Exterior LED - Band 3 - WY</t>
  </si>
  <si>
    <t>School K-12 SMBE - LED without Controls - WY</t>
  </si>
  <si>
    <t>Interior Lighting Express - No Control - School K-12 - Retrofit - SBE - WY</t>
  </si>
  <si>
    <t>School K-12 SMBE - LED Plug and Play Controls Ready - WY</t>
  </si>
  <si>
    <t>Interior Lighting Express - Control Ready - School K-12 - Retrofit - SBE - WY</t>
  </si>
  <si>
    <t>School K-12 SMBE - LED NLC - WY</t>
  </si>
  <si>
    <t>Interior Lighting Express - LED w/NLC - School K-12 - Retrofit - SBE - WY</t>
  </si>
  <si>
    <t>School K-12 SMBE - LED LLLC - WY</t>
  </si>
  <si>
    <t>Interior Lighting Express - LED w/LLLC - School K-12 - Retrofit - SBE - WY</t>
  </si>
  <si>
    <t>School K-12 SMBE - Exterior LED - Band 1 - WY</t>
  </si>
  <si>
    <t>School K-12 SMBE - Exterior LED - Band 2 - WY</t>
  </si>
  <si>
    <t>School K-12 SMBE - Exterior LED - Band 3 - WY</t>
  </si>
  <si>
    <t>School K-12 LED without Controls - WY</t>
  </si>
  <si>
    <t>Interior Lighting Express - No Control - School K-12 - Retrofit - WY</t>
  </si>
  <si>
    <t>School K-12 LED Plug and Play Controls Ready - WY</t>
  </si>
  <si>
    <t>Interior Lighting Express - Control Ready - School K-12 - Retrofit - WY</t>
  </si>
  <si>
    <t>School K-12 LED NLC - WY</t>
  </si>
  <si>
    <t>Interior Lighting Express - LED w/NLC - School K-12 - Retrofit - WY</t>
  </si>
  <si>
    <t>School K-12 LED LLLC - WY</t>
  </si>
  <si>
    <t>Interior Lighting Express - LED w/LLLC - School K-12 - Retrofit - WY</t>
  </si>
  <si>
    <t>School K-12 Exterior LED - Band 1 - WY</t>
  </si>
  <si>
    <t>School K-12 Exterior LED - Band 2 - WY</t>
  </si>
  <si>
    <t>School K-12 Exterior LED - Band 3 - WY</t>
  </si>
  <si>
    <t>Warehouse SMBE - LED without Controls - WY</t>
  </si>
  <si>
    <t>Interior Lighting Express - No Control - Warehouse - Retrofit - SBE - WY</t>
  </si>
  <si>
    <t>Warehouse SMBE - LED Plug and Play Controls Ready - WY</t>
  </si>
  <si>
    <t>Interior Lighting Express - Control Ready - Warehouse - Retrofit - SBE - WY</t>
  </si>
  <si>
    <t>Warehouse SMBE - LED NLC - WY</t>
  </si>
  <si>
    <t>Interior Lighting Express - LED w/NLC - Warehouse - Retrofit - SBE - WY</t>
  </si>
  <si>
    <t>Warehouse SMBE - LED LLLC - WY</t>
  </si>
  <si>
    <t>Interior Lighting Express - LED w/LLLC - Warehouse - Retrofit - SBE - WY</t>
  </si>
  <si>
    <t>Warehouse SMBE - Exterior LED - Band 1 - WY</t>
  </si>
  <si>
    <t>Warehouse SMBE - Exterior LED - Band 2 - WY</t>
  </si>
  <si>
    <t>Warehouse SMBE - Exterior LED - Band 3 - WY</t>
  </si>
  <si>
    <t>Warehouse LED without Controls - WY</t>
  </si>
  <si>
    <t>Interior Lighting Express - No Control - Warehouse - Retrofit - WY</t>
  </si>
  <si>
    <t>Warehouse LED Plug and Play Controls Ready - WY</t>
  </si>
  <si>
    <t>Interior Lighting Express - Control Ready - Warehouse - Retrofit - WY</t>
  </si>
  <si>
    <t>Warehouse LED NLC - WY</t>
  </si>
  <si>
    <t>Interior Lighting Express - LED w/NLC - Warehouse - Retrofit - WY</t>
  </si>
  <si>
    <t>Warehouse LED LLLC - WY</t>
  </si>
  <si>
    <t>Interior Lighting Express - LED w/LLLC - Warehouse - Retrofit - WY</t>
  </si>
  <si>
    <t>Warehouse Exterior LED - Band 1 - WY</t>
  </si>
  <si>
    <t>Warehouse Exterior LED - Band 2 - WY</t>
  </si>
  <si>
    <t>Warehouse Exterior LED - Band 3 - WY</t>
  </si>
  <si>
    <t>Exterior Lighting</t>
  </si>
  <si>
    <t>10242025-180</t>
  </si>
  <si>
    <t>12.77</t>
  </si>
  <si>
    <t>0</t>
  </si>
  <si>
    <t>4.58</t>
  </si>
  <si>
    <t>true</t>
  </si>
  <si>
    <t>0.75</t>
  </si>
  <si>
    <t>10242025-177</t>
  </si>
  <si>
    <t>12.54</t>
  </si>
  <si>
    <t>10242025-181</t>
  </si>
  <si>
    <t>6.99</t>
  </si>
  <si>
    <t>3.34</t>
  </si>
  <si>
    <t>10242025-178</t>
  </si>
  <si>
    <t>6.79</t>
  </si>
  <si>
    <t>10242025-182</t>
  </si>
  <si>
    <t>3.62</t>
  </si>
  <si>
    <t>2.43</t>
  </si>
  <si>
    <t>10242025-179</t>
  </si>
  <si>
    <t>3.46</t>
  </si>
  <si>
    <t>Interior Lighting</t>
  </si>
  <si>
    <t>10242025-115</t>
  </si>
  <si>
    <t>9.72</t>
  </si>
  <si>
    <t>0.001095</t>
  </si>
  <si>
    <t>4.05</t>
  </si>
  <si>
    <t>10242025-028</t>
  </si>
  <si>
    <t>5.98</t>
  </si>
  <si>
    <t>0.000113</t>
  </si>
  <si>
    <t>0.7</t>
  </si>
  <si>
    <t>10242025-116</t>
  </si>
  <si>
    <t>5.25</t>
  </si>
  <si>
    <t>0.000591</t>
  </si>
  <si>
    <t>10242025-029</t>
  </si>
  <si>
    <t>5.43</t>
  </si>
  <si>
    <t>10242025-134</t>
  </si>
  <si>
    <t>15.29</t>
  </si>
  <si>
    <t>0.000772</t>
  </si>
  <si>
    <t>10242025-036</t>
  </si>
  <si>
    <t>2.59</t>
  </si>
  <si>
    <t>0.00005</t>
  </si>
  <si>
    <t>10242025-048</t>
  </si>
  <si>
    <t>6.08</t>
  </si>
  <si>
    <t>0.000121</t>
  </si>
  <si>
    <t>10242025-130</t>
  </si>
  <si>
    <t>8.88</t>
  </si>
  <si>
    <t>0.001</t>
  </si>
  <si>
    <t>10242025-045</t>
  </si>
  <si>
    <t>7.94</t>
  </si>
  <si>
    <t>10242025-120</t>
  </si>
  <si>
    <t>21.74</t>
  </si>
  <si>
    <t>0.002448</t>
  </si>
  <si>
    <t>10242025-034</t>
  </si>
  <si>
    <t>10242025-117</t>
  </si>
  <si>
    <t>6.43</t>
  </si>
  <si>
    <t>0.000702</t>
  </si>
  <si>
    <t>10242025-030</t>
  </si>
  <si>
    <t>0.000109</t>
  </si>
  <si>
    <t>10242025-124</t>
  </si>
  <si>
    <t>8.53</t>
  </si>
  <si>
    <t>0.00096</t>
  </si>
  <si>
    <t>10242025-038</t>
  </si>
  <si>
    <t>10242025-122</t>
  </si>
  <si>
    <t>3.9</t>
  </si>
  <si>
    <t>0.000494</t>
  </si>
  <si>
    <t>10242025-031</t>
  </si>
  <si>
    <t>4.21</t>
  </si>
  <si>
    <t>0.000127</t>
  </si>
  <si>
    <t>10242025-132</t>
  </si>
  <si>
    <t>7.63</t>
  </si>
  <si>
    <t>0.000965</t>
  </si>
  <si>
    <t>10242025-047</t>
  </si>
  <si>
    <t>3.61</t>
  </si>
  <si>
    <t>10242025-133</t>
  </si>
  <si>
    <t>4.28</t>
  </si>
  <si>
    <t>0.000428</t>
  </si>
  <si>
    <t>10242025-039</t>
  </si>
  <si>
    <t>3.41</t>
  </si>
  <si>
    <t>0.0001</t>
  </si>
  <si>
    <t>10242025-125</t>
  </si>
  <si>
    <t>10.87</t>
  </si>
  <si>
    <t>0.001224</t>
  </si>
  <si>
    <t>10242025-040</t>
  </si>
  <si>
    <t>9.94</t>
  </si>
  <si>
    <t>10242025-118</t>
  </si>
  <si>
    <t>0.000636</t>
  </si>
  <si>
    <t>10242025-032</t>
  </si>
  <si>
    <t>4.6</t>
  </si>
  <si>
    <t>10242025-126</t>
  </si>
  <si>
    <t>7.38</t>
  </si>
  <si>
    <t>0.000956</t>
  </si>
  <si>
    <t>10242025-041</t>
  </si>
  <si>
    <t>7.36</t>
  </si>
  <si>
    <t>0.000129</t>
  </si>
  <si>
    <t>10242025-127</t>
  </si>
  <si>
    <t>4.52</t>
  </si>
  <si>
    <t>0.000571</t>
  </si>
  <si>
    <t>10242025-042</t>
  </si>
  <si>
    <t>4.35</t>
  </si>
  <si>
    <t>10242025-114</t>
  </si>
  <si>
    <t>5.08</t>
  </si>
  <si>
    <t>0.000642</t>
  </si>
  <si>
    <t>10242025-027</t>
  </si>
  <si>
    <t>4.56</t>
  </si>
  <si>
    <t>10242025-131</t>
  </si>
  <si>
    <t>5.38</t>
  </si>
  <si>
    <t>0.000539</t>
  </si>
  <si>
    <t>10242025-046</t>
  </si>
  <si>
    <t>7.21</t>
  </si>
  <si>
    <t>10242025-121</t>
  </si>
  <si>
    <t>4.94</t>
  </si>
  <si>
    <t>10242025-035</t>
  </si>
  <si>
    <t>4.97</t>
  </si>
  <si>
    <t>10242025-119</t>
  </si>
  <si>
    <t>6.54</t>
  </si>
  <si>
    <t>0.000654</t>
  </si>
  <si>
    <t>10242025-033</t>
  </si>
  <si>
    <t>7.62</t>
  </si>
  <si>
    <t>10242025-129</t>
  </si>
  <si>
    <t>8</t>
  </si>
  <si>
    <t>0.0008</t>
  </si>
  <si>
    <t>10242025-044</t>
  </si>
  <si>
    <t>6.47</t>
  </si>
  <si>
    <t>10242025-123</t>
  </si>
  <si>
    <t>3.69</t>
  </si>
  <si>
    <t>0.000186</t>
  </si>
  <si>
    <t>10242025-037</t>
  </si>
  <si>
    <t>3.15</t>
  </si>
  <si>
    <t>10242025-128</t>
  </si>
  <si>
    <t>6.12</t>
  </si>
  <si>
    <t>0.000912</t>
  </si>
  <si>
    <t>10242025-043</t>
  </si>
  <si>
    <t>5.21</t>
  </si>
  <si>
    <t>0.000149</t>
  </si>
  <si>
    <t>10242025-157</t>
  </si>
  <si>
    <t>12.25</t>
  </si>
  <si>
    <t>0.013408</t>
  </si>
  <si>
    <t>4.78</t>
  </si>
  <si>
    <t>10242025-072</t>
  </si>
  <si>
    <t>8.51</t>
  </si>
  <si>
    <t>0.000958</t>
  </si>
  <si>
    <t>10242025-158</t>
  </si>
  <si>
    <t>0.004361</t>
  </si>
  <si>
    <t>10242025-073</t>
  </si>
  <si>
    <t>7.57</t>
  </si>
  <si>
    <t>0.000852</t>
  </si>
  <si>
    <t>10242025-176</t>
  </si>
  <si>
    <t>16.66</t>
  </si>
  <si>
    <t>0.012858</t>
  </si>
  <si>
    <t>10242025-080</t>
  </si>
  <si>
    <t>3.96</t>
  </si>
  <si>
    <t>0.0002</t>
  </si>
  <si>
    <t>10242025-092</t>
  </si>
  <si>
    <t>10.44</t>
  </si>
  <si>
    <t>0.001266</t>
  </si>
  <si>
    <t>10242025-172</t>
  </si>
  <si>
    <t>12.46</t>
  </si>
  <si>
    <t>0.01246</t>
  </si>
  <si>
    <t>10242025-089</t>
  </si>
  <si>
    <t>11.52</t>
  </si>
  <si>
    <t>0.001297</t>
  </si>
  <si>
    <t>10242025-162</t>
  </si>
  <si>
    <t>24.29</t>
  </si>
  <si>
    <t>0.059462</t>
  </si>
  <si>
    <t>10242025-078</t>
  </si>
  <si>
    <t>8.54</t>
  </si>
  <si>
    <t>0.000961</t>
  </si>
  <si>
    <t>10242025-159</t>
  </si>
  <si>
    <t>9.83</t>
  </si>
  <si>
    <t>0.006899</t>
  </si>
  <si>
    <t>10242025-074</t>
  </si>
  <si>
    <t>0.001073</t>
  </si>
  <si>
    <t>10242025-166</t>
  </si>
  <si>
    <t>12.1</t>
  </si>
  <si>
    <t>0.011625</t>
  </si>
  <si>
    <t>10242025-082</t>
  </si>
  <si>
    <t>10242025-164</t>
  </si>
  <si>
    <t>5.56</t>
  </si>
  <si>
    <t>0.00275</t>
  </si>
  <si>
    <t>10242025-075</t>
  </si>
  <si>
    <t>5.87</t>
  </si>
  <si>
    <t>0.000743</t>
  </si>
  <si>
    <t>10242025-174</t>
  </si>
  <si>
    <t>9.34</t>
  </si>
  <si>
    <t>0.009015</t>
  </si>
  <si>
    <t>10242025-091</t>
  </si>
  <si>
    <t>5.33</t>
  </si>
  <si>
    <t>0.000674</t>
  </si>
  <si>
    <t>10242025-175</t>
  </si>
  <si>
    <t>6</t>
  </si>
  <si>
    <t>0.002569</t>
  </si>
  <si>
    <t>10242025-083</t>
  </si>
  <si>
    <t>5.13</t>
  </si>
  <si>
    <t>0.000513</t>
  </si>
  <si>
    <t>10242025-167</t>
  </si>
  <si>
    <t>14.75</t>
  </si>
  <si>
    <t>0.01805</t>
  </si>
  <si>
    <t>10242025-084</t>
  </si>
  <si>
    <t>13.82</t>
  </si>
  <si>
    <t>0.001556</t>
  </si>
  <si>
    <t>10242025-160</t>
  </si>
  <si>
    <t>7.43</t>
  </si>
  <si>
    <t>0.004729</t>
  </si>
  <si>
    <t>10242025-076</t>
  </si>
  <si>
    <t>0.000823</t>
  </si>
  <si>
    <t>10242025-168</t>
  </si>
  <si>
    <t>10.18</t>
  </si>
  <si>
    <t>0.009726</t>
  </si>
  <si>
    <t>10242025-085</t>
  </si>
  <si>
    <t>10.15</t>
  </si>
  <si>
    <t>0.001314</t>
  </si>
  <si>
    <t>10242025-169</t>
  </si>
  <si>
    <t>6.53</t>
  </si>
  <si>
    <t>0.003731</t>
  </si>
  <si>
    <t>10242025-086</t>
  </si>
  <si>
    <t>6.36</t>
  </si>
  <si>
    <t>0.000805</t>
  </si>
  <si>
    <t>10242025-156</t>
  </si>
  <si>
    <t>7.15</t>
  </si>
  <si>
    <t>0.004594</t>
  </si>
  <si>
    <t>10242025-071</t>
  </si>
  <si>
    <t>6.64</t>
  </si>
  <si>
    <t>0.00084</t>
  </si>
  <si>
    <t>10242025-173</t>
  </si>
  <si>
    <t>9.07</t>
  </si>
  <si>
    <t>0.004885</t>
  </si>
  <si>
    <t>10242025-090</t>
  </si>
  <si>
    <t>10.89</t>
  </si>
  <si>
    <t>0.00109</t>
  </si>
  <si>
    <t>10242025-163</t>
  </si>
  <si>
    <t>6.86</t>
  </si>
  <si>
    <t>0.00339</t>
  </si>
  <si>
    <t>10242025-079</t>
  </si>
  <si>
    <t>6.89</t>
  </si>
  <si>
    <t>0.00069</t>
  </si>
  <si>
    <t>10242025-161</t>
  </si>
  <si>
    <t>11.02</t>
  </si>
  <si>
    <t>0.007212</t>
  </si>
  <si>
    <t>10242025-077</t>
  </si>
  <si>
    <t>0.001211</t>
  </si>
  <si>
    <t>10242025-171</t>
  </si>
  <si>
    <t>11.4</t>
  </si>
  <si>
    <t>0.009125</t>
  </si>
  <si>
    <t>10242025-088</t>
  </si>
  <si>
    <t>9.87</t>
  </si>
  <si>
    <t>0.000988</t>
  </si>
  <si>
    <t>10242025-165</t>
  </si>
  <si>
    <t>5</t>
  </si>
  <si>
    <t>0.000931</t>
  </si>
  <si>
    <t>10242025-081</t>
  </si>
  <si>
    <t>4.47</t>
  </si>
  <si>
    <t>0.000225</t>
  </si>
  <si>
    <t>10242025-170</t>
  </si>
  <si>
    <t>7.98</t>
  </si>
  <si>
    <t>0.007278</t>
  </si>
  <si>
    <t>10242025-087</t>
  </si>
  <si>
    <t>7.06</t>
  </si>
  <si>
    <t>0.001053</t>
  </si>
  <si>
    <t>10242025-136</t>
  </si>
  <si>
    <t>11.28</t>
  </si>
  <si>
    <t>0.012345</t>
  </si>
  <si>
    <t>4.55</t>
  </si>
  <si>
    <t>10242025-050</t>
  </si>
  <si>
    <t>7.54</t>
  </si>
  <si>
    <t>0.000849</t>
  </si>
  <si>
    <t>10242025-137</t>
  </si>
  <si>
    <t>6.56</t>
  </si>
  <si>
    <t>0.003877</t>
  </si>
  <si>
    <t>10242025-051</t>
  </si>
  <si>
    <t>6.75</t>
  </si>
  <si>
    <t>0.000759</t>
  </si>
  <si>
    <t>10242025-155</t>
  </si>
  <si>
    <t>16.13</t>
  </si>
  <si>
    <t>0.012453</t>
  </si>
  <si>
    <t>10242025-058</t>
  </si>
  <si>
    <t>3.43</t>
  </si>
  <si>
    <t>0.000173</t>
  </si>
  <si>
    <t>10242025-070</t>
  </si>
  <si>
    <t>8.76</t>
  </si>
  <si>
    <t>0.001063</t>
  </si>
  <si>
    <t>10242025-151</t>
  </si>
  <si>
    <t>11.08</t>
  </si>
  <si>
    <t>0.011085</t>
  </si>
  <si>
    <t>10242025-067</t>
  </si>
  <si>
    <t>10.14</t>
  </si>
  <si>
    <t>0.001142</t>
  </si>
  <si>
    <t>10242025-141</t>
  </si>
  <si>
    <t>23.31</t>
  </si>
  <si>
    <t>0.057058</t>
  </si>
  <si>
    <t>10242025-056</t>
  </si>
  <si>
    <t>7.55</t>
  </si>
  <si>
    <t>0.000851</t>
  </si>
  <si>
    <t>10242025-138</t>
  </si>
  <si>
    <t>8.52</t>
  </si>
  <si>
    <t>0.005981</t>
  </si>
  <si>
    <t>10242025-052</t>
  </si>
  <si>
    <t>10242025-145</t>
  </si>
  <si>
    <t>10.73</t>
  </si>
  <si>
    <t>0.010304</t>
  </si>
  <si>
    <t>10242025-060</t>
  </si>
  <si>
    <t>10242025-143</t>
  </si>
  <si>
    <t>4.93</t>
  </si>
  <si>
    <t>0.002434</t>
  </si>
  <si>
    <t>10242025-053</t>
  </si>
  <si>
    <t>5.24</t>
  </si>
  <si>
    <t>0.000662</t>
  </si>
  <si>
    <t>10242025-153</t>
  </si>
  <si>
    <t>8.68</t>
  </si>
  <si>
    <t>0.008378</t>
  </si>
  <si>
    <t>10242025-069</t>
  </si>
  <si>
    <t>4.67</t>
  </si>
  <si>
    <t>10242025-154</t>
  </si>
  <si>
    <t>5.34</t>
  </si>
  <si>
    <t>0.002286</t>
  </si>
  <si>
    <t>10242025-061</t>
  </si>
  <si>
    <t>0.000447</t>
  </si>
  <si>
    <t>10242025-146</t>
  </si>
  <si>
    <t>13.26</t>
  </si>
  <si>
    <t>0.016226</t>
  </si>
  <si>
    <t>10242025-062</t>
  </si>
  <si>
    <t>12.33</t>
  </si>
  <si>
    <t>0.001388</t>
  </si>
  <si>
    <t>10242025-139</t>
  </si>
  <si>
    <t>6.59</t>
  </si>
  <si>
    <t>0.004195</t>
  </si>
  <si>
    <t>10242025-054</t>
  </si>
  <si>
    <t>5.95</t>
  </si>
  <si>
    <t>0.000721</t>
  </si>
  <si>
    <t>10242025-147</t>
  </si>
  <si>
    <t>9.1</t>
  </si>
  <si>
    <t>0.008699</t>
  </si>
  <si>
    <t>10242025-063</t>
  </si>
  <si>
    <t>9.08</t>
  </si>
  <si>
    <t>0.001175</t>
  </si>
  <si>
    <t>10242025-148</t>
  </si>
  <si>
    <t>5.75</t>
  </si>
  <si>
    <t>0.003288</t>
  </si>
  <si>
    <t>10242025-064</t>
  </si>
  <si>
    <t>5.59</t>
  </si>
  <si>
    <t>0.000707</t>
  </si>
  <si>
    <t>10242025-135</t>
  </si>
  <si>
    <t>6.35</t>
  </si>
  <si>
    <t>0.004081</t>
  </si>
  <si>
    <t>10242025-049</t>
  </si>
  <si>
    <t>5.84</t>
  </si>
  <si>
    <t>0.000739</t>
  </si>
  <si>
    <t>10242025-152</t>
  </si>
  <si>
    <t>7.65</t>
  </si>
  <si>
    <t>0.004122</t>
  </si>
  <si>
    <t>10242025-068</t>
  </si>
  <si>
    <t>9.47</t>
  </si>
  <si>
    <t>0.000948</t>
  </si>
  <si>
    <t>10242025-142</t>
  </si>
  <si>
    <t>0.003026</t>
  </si>
  <si>
    <t>10242025-057</t>
  </si>
  <si>
    <t>6.15</t>
  </si>
  <si>
    <t>0.000616</t>
  </si>
  <si>
    <t>10242025-140</t>
  </si>
  <si>
    <t>9.3</t>
  </si>
  <si>
    <t>0.006084</t>
  </si>
  <si>
    <t>10242025-055</t>
  </si>
  <si>
    <t>10.38</t>
  </si>
  <si>
    <t>0.001039</t>
  </si>
  <si>
    <t>10242025-150</t>
  </si>
  <si>
    <t>10.09</t>
  </si>
  <si>
    <t>0.008077</t>
  </si>
  <si>
    <t>10242025-066</t>
  </si>
  <si>
    <t>8.56</t>
  </si>
  <si>
    <t>0.000857</t>
  </si>
  <si>
    <t>10242025-144</t>
  </si>
  <si>
    <t>4.5</t>
  </si>
  <si>
    <t>0.000837</t>
  </si>
  <si>
    <t>10242025-059</t>
  </si>
  <si>
    <t>10242025-149</t>
  </si>
  <si>
    <t>7.69</t>
  </si>
  <si>
    <t>0.007018</t>
  </si>
  <si>
    <t>10242025-065</t>
  </si>
  <si>
    <t>6.78</t>
  </si>
  <si>
    <t>0.001011</t>
  </si>
  <si>
    <t>10242025-094</t>
  </si>
  <si>
    <t>3.78</t>
  </si>
  <si>
    <t>10242025-006</t>
  </si>
  <si>
    <t>10242025-095</t>
  </si>
  <si>
    <t>10242025-007</t>
  </si>
  <si>
    <t>0.000612</t>
  </si>
  <si>
    <t>10242025-113</t>
  </si>
  <si>
    <t>10242025-014</t>
  </si>
  <si>
    <t>0.000131</t>
  </si>
  <si>
    <t>10242025-026</t>
  </si>
  <si>
    <t>0.000737</t>
  </si>
  <si>
    <t>10242025-109</t>
  </si>
  <si>
    <t>10242025-023</t>
  </si>
  <si>
    <t>0.000894</t>
  </si>
  <si>
    <t>10242025-099</t>
  </si>
  <si>
    <t>10242025-012</t>
  </si>
  <si>
    <t>10242025-096</t>
  </si>
  <si>
    <t>10242025-008</t>
  </si>
  <si>
    <t>10242025-103</t>
  </si>
  <si>
    <t>10242025-016</t>
  </si>
  <si>
    <t>10242025-101</t>
  </si>
  <si>
    <t>10242025-009</t>
  </si>
  <si>
    <t>0.000533</t>
  </si>
  <si>
    <t>10242025-111</t>
  </si>
  <si>
    <t>10242025-025</t>
  </si>
  <si>
    <t>0.000457</t>
  </si>
  <si>
    <t>10242025-112</t>
  </si>
  <si>
    <t>10242025-017</t>
  </si>
  <si>
    <t>0.000341</t>
  </si>
  <si>
    <t>10242025-104</t>
  </si>
  <si>
    <t>10242025-018</t>
  </si>
  <si>
    <t>0.00112</t>
  </si>
  <si>
    <t>10242025-097</t>
  </si>
  <si>
    <t>10242025-010</t>
  </si>
  <si>
    <t>0.000558</t>
  </si>
  <si>
    <t>10242025-105</t>
  </si>
  <si>
    <t>10242025-019</t>
  </si>
  <si>
    <t>0.000952</t>
  </si>
  <si>
    <t>10242025-106</t>
  </si>
  <si>
    <t>10242025-020</t>
  </si>
  <si>
    <t>0.00055</t>
  </si>
  <si>
    <t>10242025-093</t>
  </si>
  <si>
    <t>10242025-005</t>
  </si>
  <si>
    <t>0.000577</t>
  </si>
  <si>
    <t>10242025-110</t>
  </si>
  <si>
    <t>10242025-024</t>
  </si>
  <si>
    <t>10242025-100</t>
  </si>
  <si>
    <t>10242025-013</t>
  </si>
  <si>
    <t>0.000498</t>
  </si>
  <si>
    <t>10242025-098</t>
  </si>
  <si>
    <t>10242025-011</t>
  </si>
  <si>
    <t>0.000763</t>
  </si>
  <si>
    <t>10242025-108</t>
  </si>
  <si>
    <t>10242025-022</t>
  </si>
  <si>
    <t>0.000647</t>
  </si>
  <si>
    <t>10242025-102</t>
  </si>
  <si>
    <t>10242025-015</t>
  </si>
  <si>
    <t>0.000159</t>
  </si>
  <si>
    <t>10242025-107</t>
  </si>
  <si>
    <t>10242025-021</t>
  </si>
  <si>
    <t>0.000776</t>
  </si>
  <si>
    <t>Release date</t>
  </si>
  <si>
    <t>Notes</t>
  </si>
  <si>
    <t>v071125.1</t>
  </si>
  <si>
    <t>New Express lighting tool</t>
  </si>
  <si>
    <t>edited tool to gather existing info and QPL</t>
  </si>
  <si>
    <t>v071125.2</t>
  </si>
  <si>
    <t>v102425.1</t>
  </si>
  <si>
    <t>WY info added</t>
  </si>
  <si>
    <t>Versions</t>
  </si>
  <si>
    <t>Date of Application/Invoice</t>
  </si>
  <si>
    <t>kW Rate</t>
  </si>
  <si>
    <t>ID 6</t>
  </si>
  <si>
    <t>ID 9</t>
  </si>
  <si>
    <t>ID 23</t>
  </si>
  <si>
    <t>UT 6</t>
  </si>
  <si>
    <t>UT 8</t>
  </si>
  <si>
    <t>UT 9</t>
  </si>
  <si>
    <t>UT 9A</t>
  </si>
  <si>
    <t>UT 23</t>
  </si>
  <si>
    <t>WY 46</t>
  </si>
  <si>
    <t>WY 48T</t>
  </si>
  <si>
    <t>WY 25</t>
  </si>
  <si>
    <t>WY 28</t>
  </si>
  <si>
    <t>WY 33</t>
  </si>
  <si>
    <t>Location Description</t>
  </si>
  <si>
    <t>Assembly SMBE - LED without Controls - ID</t>
  </si>
  <si>
    <t>Interior Lighting Express - No Control - Assembly - Retrofit - SBE - ID</t>
  </si>
  <si>
    <t>Assembly SMBE - LED Plug and Play Controls Ready - ID</t>
  </si>
  <si>
    <t>Interior Lighting Express - Control Ready - Assembly - Retrofit - SBE - ID</t>
  </si>
  <si>
    <t>Assembly SMBE - LED NLC - ID</t>
  </si>
  <si>
    <t>Interior Lighting Express - LED w/NLC - Assembly - Retrofit - SBE - ID</t>
  </si>
  <si>
    <t>Assembly SMBE - LED LLLC - ID</t>
  </si>
  <si>
    <t>Interior Lighting Express - LED w/LLLC - Assembly - Retrofit - SBE - ID</t>
  </si>
  <si>
    <t>Assembly SMBE - Exterior LED - Band 1 - ID</t>
  </si>
  <si>
    <t>Exterior Lighting Express - LED 3W to 47W - Retrofit - SBE - ID</t>
  </si>
  <si>
    <t>Assembly SMBE - Exterior LED - Band 2 - ID</t>
  </si>
  <si>
    <t>Exterior Lighting Express - LED 48W to 95W - Retrofit - SBE - ID</t>
  </si>
  <si>
    <t>Assembly SMBE - Exterior LED - Band 3 - ID</t>
  </si>
  <si>
    <t>Exterior Lighting Express - LED 96 to 285W - Retrofit - SBE - ID</t>
  </si>
  <si>
    <t>Assembly LED without Controls - ID</t>
  </si>
  <si>
    <t>Interior Lighting Express - No Control - Assembly - Retrofit - ID</t>
  </si>
  <si>
    <t>Assembly LED Plug and Play Controls Ready - ID</t>
  </si>
  <si>
    <t>Interior Lighting Express - Control Ready - Assembly - Retrofit - ID</t>
  </si>
  <si>
    <t>Assembly LED NLC - ID</t>
  </si>
  <si>
    <t>Interior Lighting Express - LED w/NLC - Assembly - Retrofit - ID</t>
  </si>
  <si>
    <t>Assembly LED LLLC - ID</t>
  </si>
  <si>
    <t>Interior Lighting Express - LED w/LLLC - Assembly - Retrofit - ID</t>
  </si>
  <si>
    <t>Assembly Exterior LED - Band 1 - ID</t>
  </si>
  <si>
    <t>Exterior Lighting Express - LED 3W to 47W - Retrofit - ID</t>
  </si>
  <si>
    <t>Assembly Exterior LED - Band 2 - ID</t>
  </si>
  <si>
    <t>Exterior Lighting Express - LED 48W to 95W - Retrofit - ID</t>
  </si>
  <si>
    <t>Assembly Exterior LED - Band 3 - ID</t>
  </si>
  <si>
    <t>Exterior Lighting Express - LED 96 to 285W - Retrofit - ID</t>
  </si>
  <si>
    <t>Automotive Repair SMBE - LED without Controls - ID</t>
  </si>
  <si>
    <t>Interior Lighting Express - No Control - Automotive Repair - Retrofit - SBE - ID</t>
  </si>
  <si>
    <t>Automotive Repair SMBE - LED Plug and Play Controls Ready - ID</t>
  </si>
  <si>
    <t>Interior Lighting Express - Control Ready - Automotive Repair - Retrofit - SBE - ID</t>
  </si>
  <si>
    <t>Automotive Repair SMBE - LED NLC - ID</t>
  </si>
  <si>
    <t>Interior Lighting Express - LED w/NLC - Automotive Repair - Retrofit - SBE - ID</t>
  </si>
  <si>
    <t>Automotive Repair SMBE - LED LLLC - ID</t>
  </si>
  <si>
    <t>Interior Lighting Express - LED w/LLLC - Automotive Repair - Retrofit - SBE - ID</t>
  </si>
  <si>
    <t>Automotive Repair SMBE - Exterior LED - Band 1 - ID</t>
  </si>
  <si>
    <t>Automotive Repair SMBE - Exterior LED - Band 2 - ID</t>
  </si>
  <si>
    <t>Automotive Repair SMBE - Exterior LED - Band 3 - ID</t>
  </si>
  <si>
    <t>Automotive Repair LED without Controls - ID</t>
  </si>
  <si>
    <t>Interior Lighting Express - No Control - Automotive Repair - Retrofit - ID</t>
  </si>
  <si>
    <t>Automotive Repair LED Plug and Play Controls Ready - ID</t>
  </si>
  <si>
    <t>Interior Lighting Express - Control Ready - Automotive Repair - Retrofit - ID</t>
  </si>
  <si>
    <t>Automotive Repair LED NLC - ID</t>
  </si>
  <si>
    <t>Interior Lighting Express - LED w/NLC - Automotive Repair - Retrofit - ID</t>
  </si>
  <si>
    <t>Automotive Repair LED LLLC - ID</t>
  </si>
  <si>
    <t>Interior Lighting Express - LED w/LLLC - Automotive Repair - Retrofit - ID</t>
  </si>
  <si>
    <t>Automotive Repair Exterior LED - Band 1 - ID</t>
  </si>
  <si>
    <t>Automotive Repair Exterior LED - Band 2 - ID</t>
  </si>
  <si>
    <t>Automotive Repair Exterior LED - Band 3 - ID</t>
  </si>
  <si>
    <t>College or University SMBE - LED without Controls - ID</t>
  </si>
  <si>
    <t>Interior Lighting Express - No Control - College or University - Retrofit - SBE - ID</t>
  </si>
  <si>
    <t>College or University SMBE - LED Plug and Play Controls Ready - ID</t>
  </si>
  <si>
    <t>Interior Lighting Express - Control Ready - College or University - Retrofit - SBE - ID</t>
  </si>
  <si>
    <t>College or University SMBE - LED NLC - ID</t>
  </si>
  <si>
    <t>Interior Lighting Express - LED w/NLC - College or University - Retrofit - SBE - ID</t>
  </si>
  <si>
    <t>College or University SMBE - LED LLLC - ID</t>
  </si>
  <si>
    <t>Interior Lighting Express - LED w/LLLC - College or University - Retrofit - SBE - ID</t>
  </si>
  <si>
    <t>College or University SMBE - Exterior LED - Band 1 - ID</t>
  </si>
  <si>
    <t>College or University SMBE - Exterior LED - Band 2 - ID</t>
  </si>
  <si>
    <t>College or University SMBE - Exterior LED - Band 3 - ID</t>
  </si>
  <si>
    <t>College or University LED without Controls - ID</t>
  </si>
  <si>
    <t>Interior Lighting Express - No Control - College or University - Retrofit - ID</t>
  </si>
  <si>
    <t>College or University LED Plug and Play Controls Ready - ID</t>
  </si>
  <si>
    <t>Interior Lighting Express - Control Ready - College or University - Retrofit - ID</t>
  </si>
  <si>
    <t>College or University LED NLC - ID</t>
  </si>
  <si>
    <t>Interior Lighting Express - LED w/NLC - College or University - Retrofit - ID</t>
  </si>
  <si>
    <t>College or University LED LLLC - ID</t>
  </si>
  <si>
    <t>Interior Lighting Express - LED w/LLLC - College or University - Retrofit - ID</t>
  </si>
  <si>
    <t>College or University Exterior LED - Band 1 - ID</t>
  </si>
  <si>
    <t>College or University Exterior LED - Band 2 - ID</t>
  </si>
  <si>
    <t>College or University Exterior LED - Band 3 - ID</t>
  </si>
  <si>
    <t>Hospital LED without Controls - ID</t>
  </si>
  <si>
    <t>Interior Lighting Express - No Control - Hospital - Retrofit - ID</t>
  </si>
  <si>
    <t>Hospital LED Plug and Play Controls Ready - ID</t>
  </si>
  <si>
    <t>Interior Lighting Express - Control Ready - Hospital - Retrofit - ID</t>
  </si>
  <si>
    <t>Hospital LED NLC - ID</t>
  </si>
  <si>
    <t>Interior Lighting Express - LED w/NLC - Hospital - Retrofit - ID</t>
  </si>
  <si>
    <t>Hospital LED LLLC - ID</t>
  </si>
  <si>
    <t>Interior Lighting Express - LED w/LLLC - Hospital - Retrofit - ID</t>
  </si>
  <si>
    <t>Hospital Exterior LED - Band 1 - ID</t>
  </si>
  <si>
    <t>Hospital Exterior LED - Band 2 - ID</t>
  </si>
  <si>
    <t>Hospital Exterior LED - Band 3 - ID</t>
  </si>
  <si>
    <t>Industrial Plant with Two Shifts SMBE - LED without Controls - ID</t>
  </si>
  <si>
    <t>Interior Lighting Express - No Control - Industrial Plant with Two Shifts - Retrofit - SBE - ID</t>
  </si>
  <si>
    <t>Industrial Plant with Two Shifts SMBE - LED Plug and Play Controls Ready - ID</t>
  </si>
  <si>
    <t>Interior Lighting Express - Control Ready - Industrial Plant with Two Shifts - Retrofit - SBE - ID</t>
  </si>
  <si>
    <t>Industrial Plant with Two Shifts SMBE - LED NLC - ID</t>
  </si>
  <si>
    <t>Interior Lighting Express - LED w/NLC - Industrial Plant with Two Shifts - Retrofit - SBE - ID</t>
  </si>
  <si>
    <t>Industrial Plant with Two Shifts SMBE - LED LLLC - ID</t>
  </si>
  <si>
    <t>Interior Lighting Express - LED w/LLLC - Industrial Plant with Two Shifts - Retrofit - SBE - ID</t>
  </si>
  <si>
    <t>Industrial Plant with Two Shifts SMBE - Exterior LED - Band 1 - ID</t>
  </si>
  <si>
    <t>Industrial Plant with Two Shifts SMBE - Exterior LED - Band 2 - ID</t>
  </si>
  <si>
    <t>Industrial Plant with Two Shifts SMBE - Exterior LED - Band 3 - ID</t>
  </si>
  <si>
    <t>Industrial Plant with Two Shifts LED without Controls - ID</t>
  </si>
  <si>
    <t>Interior Lighting Express - No Control - Industrial Plant with Two Shifts - Retrofit - ID</t>
  </si>
  <si>
    <t>Industrial Plant with Two Shifts LED Plug and Play Controls Ready - ID</t>
  </si>
  <si>
    <t>Interior Lighting Express - Control Ready - Industrial Plant with Two Shifts - Retrofit - ID</t>
  </si>
  <si>
    <t>Industrial Plant with Two Shifts LED NLC - ID</t>
  </si>
  <si>
    <t>Interior Lighting Express - LED w/NLC - Industrial Plant with Two Shifts - Retrofit - ID</t>
  </si>
  <si>
    <t>Industrial Plant with Two Shifts LED LLLC - ID</t>
  </si>
  <si>
    <t>Interior Lighting Express - LED w/LLLC - Industrial Plant with Two Shifts - Retrofit - ID</t>
  </si>
  <si>
    <t>Industrial Plant with Two Shifts Exterior LED - Band 1 - ID</t>
  </si>
  <si>
    <t>Industrial Plant with Two Shifts Exterior LED - Band 2 - ID</t>
  </si>
  <si>
    <t>Industrial Plant with Two Shifts Exterior LED - Band 3 - ID</t>
  </si>
  <si>
    <t>Library SMBE - LED without Controls - ID</t>
  </si>
  <si>
    <t>Interior Lighting Express - No Control - Library - Retrofit - SBE - ID</t>
  </si>
  <si>
    <t>Library SMBE - LED Plug and Play Controls Ready - ID</t>
  </si>
  <si>
    <t>Interior Lighting Express - Control Ready - Library - Retrofit - SBE - ID</t>
  </si>
  <si>
    <t>Library SMBE - LED NLC - ID</t>
  </si>
  <si>
    <t>Interior Lighting Express - LED w/NLC - Library - Retrofit - SBE - ID</t>
  </si>
  <si>
    <t>Library SMBE - LED LLLC - ID</t>
  </si>
  <si>
    <t>Interior Lighting Express - LED w/LLLC - Library - Retrofit - SBE - ID</t>
  </si>
  <si>
    <t>Library SMBE - Exterior LED - Band 1 - ID</t>
  </si>
  <si>
    <t>Library SMBE - Exterior LED - Band 2 - ID</t>
  </si>
  <si>
    <t>Library SMBE - Exterior LED - Band 3 - ID</t>
  </si>
  <si>
    <t>Library LED without Controls - ID</t>
  </si>
  <si>
    <t>Interior Lighting Express - No Control - Library - Retrofit - ID</t>
  </si>
  <si>
    <t>Library LED Plug and Play Controls Ready - ID</t>
  </si>
  <si>
    <t>Interior Lighting Express - Control Ready - Library - Retrofit - ID</t>
  </si>
  <si>
    <t>Library LED NLC - ID</t>
  </si>
  <si>
    <t>Interior Lighting Express - LED w/NLC - Library - Retrofit - ID</t>
  </si>
  <si>
    <t>Library LED LLLC - ID</t>
  </si>
  <si>
    <t>Interior Lighting Express - LED w/LLLC - Library - Retrofit - ID</t>
  </si>
  <si>
    <t>Library Exterior LED - Band 1 - ID</t>
  </si>
  <si>
    <t>Library Exterior LED - Band 2 - ID</t>
  </si>
  <si>
    <t>Library Exterior LED - Band 3 - ID</t>
  </si>
  <si>
    <t>Lodging SMBE - LED without Controls - ID</t>
  </si>
  <si>
    <t>Interior Lighting Express - No Control - Lodging - Retrofit - SBE - ID</t>
  </si>
  <si>
    <t>Lodging SMBE - LED Plug and Play Controls Ready - ID</t>
  </si>
  <si>
    <t>Interior Lighting Express - Control Ready - Lodging - Retrofit - SBE - ID</t>
  </si>
  <si>
    <t>Lodging SMBE - LED NLC - ID</t>
  </si>
  <si>
    <t>Interior Lighting Express - LED w/NLC - Lodging - Retrofit - SBE - ID</t>
  </si>
  <si>
    <t>Lodging SMBE - LED LLLC - ID</t>
  </si>
  <si>
    <t>Interior Lighting Express - LED w/LLLC - Lodging - Retrofit - SBE - ID</t>
  </si>
  <si>
    <t>Lodging SMBE - Exterior LED - Band 1 - ID</t>
  </si>
  <si>
    <t>Lodging SMBE - Exterior LED - Band 2 - ID</t>
  </si>
  <si>
    <t>Lodging SMBE - Exterior LED - Band 3 - ID</t>
  </si>
  <si>
    <t>Lodging LED without Controls - ID</t>
  </si>
  <si>
    <t>Interior Lighting Express - No Control - Lodging - Retrofit - ID</t>
  </si>
  <si>
    <t>Lodging LED Plug and Play Controls Ready - ID</t>
  </si>
  <si>
    <t>Interior Lighting Express - Control Ready - Lodging - Retrofit - ID</t>
  </si>
  <si>
    <t>Lodging LED NLC - ID</t>
  </si>
  <si>
    <t>Interior Lighting Express - LED w/NLC - Lodging - Retrofit - ID</t>
  </si>
  <si>
    <t>Lodging LED LLLC - ID</t>
  </si>
  <si>
    <t>Interior Lighting Express - LED w/LLLC - Lodging - Retrofit - ID</t>
  </si>
  <si>
    <t>Lodging Exterior LED - Band 1 - ID</t>
  </si>
  <si>
    <t>Lodging Exterior LED - Band 2 - ID</t>
  </si>
  <si>
    <t>Lodging Exterior LED - Band 3 - ID</t>
  </si>
  <si>
    <t>Manufacturing SMBE - LED without Controls - ID</t>
  </si>
  <si>
    <t>Interior Lighting Express - No Control - Manufacturing - Retrofit - SBE - ID</t>
  </si>
  <si>
    <t>Manufacturing SMBE - LED Plug and Play Controls Ready - ID</t>
  </si>
  <si>
    <t>Interior Lighting Express - Control Ready - Manufacturing - Retrofit - SBE - ID</t>
  </si>
  <si>
    <t>Manufacturing SMBE - LED NLC - ID</t>
  </si>
  <si>
    <t>Interior Lighting Express - LED w/NLC - Manufacturing - Retrofit - SBE - ID</t>
  </si>
  <si>
    <t>Manufacturing SMBE - LED LLLC - ID</t>
  </si>
  <si>
    <t>Interior Lighting Express - LED w/LLLC - Manufacturing - Retrofit - SBE - ID</t>
  </si>
  <si>
    <t>Manufacturing SMBE - Exterior LED - Band 1 - ID</t>
  </si>
  <si>
    <t>Manufacturing SMBE - Exterior LED - Band 2 - ID</t>
  </si>
  <si>
    <t>Manufacturing SMBE - Exterior LED - Band 3 - ID</t>
  </si>
  <si>
    <t>Manufacturing LED without Controls - ID</t>
  </si>
  <si>
    <t>Interior Lighting Express - No Control - Manufacturing - Retrofit - ID</t>
  </si>
  <si>
    <t>Manufacturing LED Plug and Play Controls Ready - ID</t>
  </si>
  <si>
    <t>Interior Lighting Express - Control Ready - Manufacturing - Retrofit - ID</t>
  </si>
  <si>
    <t>Manufacturing LED NLC - ID</t>
  </si>
  <si>
    <t>Interior Lighting Express - LED w/NLC - Manufacturing - Retrofit - ID</t>
  </si>
  <si>
    <t>Manufacturing LED LLLC - ID</t>
  </si>
  <si>
    <t>Interior Lighting Express - LED w/LLLC - Manufacturing - Retrofit - ID</t>
  </si>
  <si>
    <t>Manufacturing Exterior LED - Band 1 - ID</t>
  </si>
  <si>
    <t>Manufacturing Exterior LED - Band 2 - ID</t>
  </si>
  <si>
    <t>Manufacturing Exterior LED - Band 3 - ID</t>
  </si>
  <si>
    <t>Office &lt;20,000 sf SMBE - LED without Controls - ID</t>
  </si>
  <si>
    <t>Interior Lighting Express - No Control - Office &lt;20,000 sf - Retrofit - SBE - ID</t>
  </si>
  <si>
    <t>Office &lt;20,000 sf SMBE - LED Plug and Play Controls Ready - ID</t>
  </si>
  <si>
    <t>Interior Lighting Express - Control Ready - Office &lt;20,000 sf - Retrofit - SBE - ID</t>
  </si>
  <si>
    <t>Office &lt;20,000 sf SMBE - LED NLC - ID</t>
  </si>
  <si>
    <t>Interior Lighting Express - LED w/NLC - Office &lt;20,000 sf - Retrofit - SBE - ID</t>
  </si>
  <si>
    <t>Office &lt;20,000 sf SMBE - LED LLLC - ID</t>
  </si>
  <si>
    <t>Interior Lighting Express - LED w/LLLC - Office &lt;20,000 sf - Retrofit - SBE - ID</t>
  </si>
  <si>
    <t>Office &lt;20,000 sf SMBE - Exterior LED - Band 1 - ID</t>
  </si>
  <si>
    <t>Office &lt;20,000 sf SMBE - Exterior LED - Band 2 - ID</t>
  </si>
  <si>
    <t>Office &lt;20,000 sf SMBE - Exterior LED - Band 3 - ID</t>
  </si>
  <si>
    <t>Office &lt;20,000 sf LED without Controls - ID</t>
  </si>
  <si>
    <t>Interior Lighting Express - No Control - Office &lt;20,000 sf - Retrofit - ID</t>
  </si>
  <si>
    <t>Office &lt;20,000 sf LED Plug and Play Controls Ready - ID</t>
  </si>
  <si>
    <t>Interior Lighting Express - Control Ready - Office &lt;20,000 sf - Retrofit - ID</t>
  </si>
  <si>
    <t>Office &lt;20,000 sf LED NLC - ID</t>
  </si>
  <si>
    <t>Interior Lighting Express - LED w/NLC - Office &lt;20,000 sf - Retrofit - ID</t>
  </si>
  <si>
    <t>Office &lt;20,000 sf LED LLLC - ID</t>
  </si>
  <si>
    <t>Interior Lighting Express - LED w/LLLC - Office &lt;20,000 sf - Retrofit - ID</t>
  </si>
  <si>
    <t>Office &lt;20,000 sf Exterior LED - Band 1 - ID</t>
  </si>
  <si>
    <t>Office &lt;20,000 sf Exterior LED - Band 2 - ID</t>
  </si>
  <si>
    <t>Office &lt;20,000 sf Exterior LED - Band 3 - ID</t>
  </si>
  <si>
    <t>Office &gt;100,000 sf SMBE - LED without Controls - ID</t>
  </si>
  <si>
    <t>Interior Lighting Express - No Control - Office &gt;100,000 sf - Retrofit - SBE - ID</t>
  </si>
  <si>
    <t>Office &gt;100,000 sf SMBE - LED Plug and Play Controls Ready - ID</t>
  </si>
  <si>
    <t>Interior Lighting Express - Control Ready - Office &gt;100,000 sf - Retrofit - SBE - ID</t>
  </si>
  <si>
    <t>Office &gt;100,000 sf SMBE - LED NLC - ID</t>
  </si>
  <si>
    <t>Interior Lighting Express - LED w/NLC - Office &gt;100,000 sf - Retrofit - SBE - ID</t>
  </si>
  <si>
    <t>Office &gt;100,000 sf SMBE - LED LLLC - ID</t>
  </si>
  <si>
    <t>Interior Lighting Express - LED w/LLLC - Office &gt;100,000 sf - Retrofit - SBE - ID</t>
  </si>
  <si>
    <t>Office &gt;100,000 sf SMBE - Exterior LED - Band 1 - ID</t>
  </si>
  <si>
    <t>Office &gt;100,000 sf SMBE - Exterior LED - Band 2 - ID</t>
  </si>
  <si>
    <t>Office &gt;100,000 sf SMBE - Exterior LED - Band 3 - ID</t>
  </si>
  <si>
    <t>Office &gt;100,000 sf LED without Controls - ID</t>
  </si>
  <si>
    <t>Interior Lighting Express - No Control - Office &gt;100,000 sf - Retrofit - ID</t>
  </si>
  <si>
    <t>Office &gt;100,000 sf LED Plug and Play Controls Ready - ID</t>
  </si>
  <si>
    <t>Interior Lighting Express - Control Ready - Office &gt;100,000 sf - Retrofit - ID</t>
  </si>
  <si>
    <t>Office &gt;100,000 sf LED NLC - ID</t>
  </si>
  <si>
    <t>Interior Lighting Express - LED w/NLC - Office &gt;100,000 sf - Retrofit - ID</t>
  </si>
  <si>
    <t>Office &gt;100,000 sf LED LLLC - ID</t>
  </si>
  <si>
    <t>Interior Lighting Express - LED w/LLLC - Office &gt;100,000 sf - Retrofit - ID</t>
  </si>
  <si>
    <t>Office &gt;100,000 sf Exterior LED - Band 1 - ID</t>
  </si>
  <si>
    <t>Office &gt;100,000 sf Exterior LED - Band 2 - ID</t>
  </si>
  <si>
    <t>Office &gt;100,000 sf Exterior LED - Band 3 - ID</t>
  </si>
  <si>
    <t>Office 20,000 to 100,000 sf SMBE - LED without Controls - ID</t>
  </si>
  <si>
    <t>Interior Lighting Express - No Control - Office 20,000 to 100,000 sf - Retrofit - SBE - ID</t>
  </si>
  <si>
    <t>Office 20,000 to 100,000 sf SMBE - LED Plug and Play Controls Ready - ID</t>
  </si>
  <si>
    <t>Interior Lighting Express - Control Ready - Office 20,000 to 100,000 sf - Retrofit - SBE - ID</t>
  </si>
  <si>
    <t>Office 20,000 to 100,000 sf SMBE - LED NLC - ID</t>
  </si>
  <si>
    <t>Interior Lighting Express - LED w/NLC - Office 20,000 to 100,000 sf - Retrofit - SBE - ID</t>
  </si>
  <si>
    <t>Office 20,000 to 100,000 sf SMBE - LED LLLC - ID</t>
  </si>
  <si>
    <t>Interior Lighting Express - LED w/LLLC - Office 20,000 to 100,000 sf - Retrofit - SBE - ID</t>
  </si>
  <si>
    <t>Office 20,000 to 100,000 sf SMBE - Exterior LED - Band 1 - ID</t>
  </si>
  <si>
    <t>Office 20,000 to 100,000 sf SMBE - Exterior LED - Band 2 - ID</t>
  </si>
  <si>
    <t>Office 20,000 to 100,000 sf SMBE - Exterior LED - Band 3 - ID</t>
  </si>
  <si>
    <t>Office 20,000 to 100,000 sf LED without Controls - ID</t>
  </si>
  <si>
    <t>Interior Lighting Express - No Control - Office 20,000 to 100,000 sf - Retrofit - ID</t>
  </si>
  <si>
    <t>Office 20,000 to 100,000 sf LED Plug and Play Controls Ready - ID</t>
  </si>
  <si>
    <t>Interior Lighting Express - Control Ready - Office 20,000 to 100,000 sf - Retrofit - ID</t>
  </si>
  <si>
    <t>Office 20,000 to 100,000 sf LED NLC - ID</t>
  </si>
  <si>
    <t>Interior Lighting Express - LED w/NLC - Office 20,000 to 100,000 sf - Retrofit - ID</t>
  </si>
  <si>
    <t>Office 20,000 to 100,000 sf LED LLLC - ID</t>
  </si>
  <si>
    <t>Interior Lighting Express - LED w/LLLC - Office 20,000 to 100,000 sf - Retrofit - ID</t>
  </si>
  <si>
    <t>Office 20,000 to 100,000 sf Exterior LED - Band 1 - ID</t>
  </si>
  <si>
    <t>Office 20,000 to 100,000 sf Exterior LED - Band 2 - ID</t>
  </si>
  <si>
    <t>Office 20,000 to 100,000 sf Exterior LED - Band 3 - ID</t>
  </si>
  <si>
    <t>Other SMBE - LED without Controls - ID</t>
  </si>
  <si>
    <t>Interior Lighting Express - No Control - Other - Retrofit - SBE - ID</t>
  </si>
  <si>
    <t>Other SMBE - LED Plug and Play Controls Ready - ID</t>
  </si>
  <si>
    <t>Interior Lighting Express - Control Ready - Other - Retrofit - SBE - ID</t>
  </si>
  <si>
    <t>Other SMBE - LED NLC - ID</t>
  </si>
  <si>
    <t>Interior Lighting Express - LED w/NLC - Other - Retrofit - SBE - ID</t>
  </si>
  <si>
    <t>Other SMBE - LED LLLC - ID</t>
  </si>
  <si>
    <t>Interior Lighting Express - LED w/LLLC - Other - Retrofit - SBE - ID</t>
  </si>
  <si>
    <t>Other SMBE - Exterior LED - Band 1 - ID</t>
  </si>
  <si>
    <t>Other SMBE - Exterior LED - Band 2 - ID</t>
  </si>
  <si>
    <t>Other SMBE - Exterior LED - Band 3 - ID</t>
  </si>
  <si>
    <t>Other LED without Controls - ID</t>
  </si>
  <si>
    <t>Interior Lighting Express - No Control - Other - Retrofit - ID</t>
  </si>
  <si>
    <t>Other LED Plug and Play Controls Ready - ID</t>
  </si>
  <si>
    <t>Interior Lighting Express - Control Ready - Other - Retrofit - ID</t>
  </si>
  <si>
    <t>Other LED NLC - ID</t>
  </si>
  <si>
    <t>Interior Lighting Express - LED w/NLC - Other - Retrofit - ID</t>
  </si>
  <si>
    <t>Other LED LLLC - ID</t>
  </si>
  <si>
    <t>Interior Lighting Express - LED w/LLLC - Other - Retrofit - ID</t>
  </si>
  <si>
    <t>Other Exterior LED - Band 1 - ID</t>
  </si>
  <si>
    <t>Other Exterior LED - Band 2 - ID</t>
  </si>
  <si>
    <t>Other Exterior LED - Band 3 - ID</t>
  </si>
  <si>
    <t>Other Health, Nursing, Medical Clinic SMBE - LED without Controls - ID</t>
  </si>
  <si>
    <t>Interior Lighting Express - No Control - Other Health, Nursing, Medical Clinic - Retrofit - SBE - ID</t>
  </si>
  <si>
    <t>Other Health, Nursing, Medical Clinic SMBE - LED Plug and Play Controls Ready - ID</t>
  </si>
  <si>
    <t>Interior Lighting Express - Control Ready - Other Health, Nursing, Medical Clinic - Retrofit - SBE - ID</t>
  </si>
  <si>
    <t>Other Health, Nursing, Medical Clinic SMBE - LED NLC - ID</t>
  </si>
  <si>
    <t>Interior Lighting Express - LED w/NLC - Other Health, Nursing, Medical Clinic - Retrofit - SBE - ID</t>
  </si>
  <si>
    <t>Other Health, Nursing, Medical Clinic SMBE - LED LLLC - ID</t>
  </si>
  <si>
    <t>Interior Lighting Express - LED w/LLLC - Other Health, Nursing, Medical Clinic - Retrofit - SBE - ID</t>
  </si>
  <si>
    <t>Other Health, Nursing, Medical Clinic SMBE - Exterior LED - Band 1 - ID</t>
  </si>
  <si>
    <t>Other Health, Nursing, Medical Clinic SMBE - Exterior LED - Band 2 - ID</t>
  </si>
  <si>
    <t>Other Health, Nursing, Medical Clinic SMBE - Exterior LED - Band 3 - ID</t>
  </si>
  <si>
    <t>Other Health, Nursing, Medical Clinic LED without Controls - ID</t>
  </si>
  <si>
    <t>Interior Lighting Express - No Control - Other Health, Nursing, Medical Clinic - Retrofit - ID</t>
  </si>
  <si>
    <t>Other Health, Nursing, Medical Clinic LED Plug and Play Controls Ready - ID</t>
  </si>
  <si>
    <t>Interior Lighting Express - Control Ready - Other Health, Nursing, Medical Clinic - Retrofit - ID</t>
  </si>
  <si>
    <t>Other Health, Nursing, Medical Clinic LED NLC - ID</t>
  </si>
  <si>
    <t>Interior Lighting Express - LED w/NLC - Other Health, Nursing, Medical Clinic - Retrofit - ID</t>
  </si>
  <si>
    <t>Other Health, Nursing, Medical Clinic LED LLLC - ID</t>
  </si>
  <si>
    <t>Interior Lighting Express - LED w/LLLC - Other Health, Nursing, Medical Clinic - Retrofit - ID</t>
  </si>
  <si>
    <t>Other Health, Nursing, Medical Clinic Exterior LED - Band 1 - ID</t>
  </si>
  <si>
    <t>Other Health, Nursing, Medical Clinic Exterior LED - Band 2 - ID</t>
  </si>
  <si>
    <t>Other Health, Nursing, Medical Clinic Exterior LED - Band 3 - ID</t>
  </si>
  <si>
    <t>Restaurant SMBE - LED without Controls - ID</t>
  </si>
  <si>
    <t>Interior Lighting Express - No Control - Restaurant - Retrofit - SBE - ID</t>
  </si>
  <si>
    <t>Restaurant SMBE - LED Plug and Play Controls Ready - ID</t>
  </si>
  <si>
    <t>Interior Lighting Express - Control Ready - Restaurant - Retrofit - SBE - ID</t>
  </si>
  <si>
    <t>Restaurant SMBE - LED NLC - ID</t>
  </si>
  <si>
    <t>Interior Lighting Express - LED w/NLC - Restaurant - Retrofit - SBE - ID</t>
  </si>
  <si>
    <t>Restaurant SMBE - LED LLLC - ID</t>
  </si>
  <si>
    <t>Interior Lighting Express - LED w/LLLC - Restaurant - Retrofit - SBE - ID</t>
  </si>
  <si>
    <t>Restaurant SMBE - Exterior LED - Band 1 - ID</t>
  </si>
  <si>
    <t>Restaurant SMBE - Exterior LED - Band 2 - ID</t>
  </si>
  <si>
    <t>Restaurant SMBE - Exterior LED - Band 3 - ID</t>
  </si>
  <si>
    <t>Restaurant LED without Controls - ID</t>
  </si>
  <si>
    <t>Interior Lighting Express - No Control - Restaurant - Retrofit - ID</t>
  </si>
  <si>
    <t>Restaurant LED Plug and Play Controls Ready - ID</t>
  </si>
  <si>
    <t>Interior Lighting Express - Control Ready - Restaurant - Retrofit - ID</t>
  </si>
  <si>
    <t>Restaurant LED NLC - ID</t>
  </si>
  <si>
    <t>Interior Lighting Express - LED w/NLC - Restaurant - Retrofit - ID</t>
  </si>
  <si>
    <t>Restaurant LED LLLC - ID</t>
  </si>
  <si>
    <t>Interior Lighting Express - LED w/LLLC - Restaurant - Retrofit - ID</t>
  </si>
  <si>
    <t>Restaurant Exterior LED - Band 1 - ID</t>
  </si>
  <si>
    <t>Restaurant Exterior LED - Band 2 - ID</t>
  </si>
  <si>
    <t>Restaurant Exterior LED - Band 3 - ID</t>
  </si>
  <si>
    <t>Retail SMBE - LED without Controls - ID</t>
  </si>
  <si>
    <t>Interior Lighting Express - No Control - Retail - Retrofit - SBE - ID</t>
  </si>
  <si>
    <t>Retail SMBE - LED Plug and Play Controls Ready - ID</t>
  </si>
  <si>
    <t>Interior Lighting Express - Control Ready - Retail - Retrofit - SBE - ID</t>
  </si>
  <si>
    <t>Retail SMBE - LED NLC - ID</t>
  </si>
  <si>
    <t>Interior Lighting Express - LED w/NLC - Retail - Retrofit - SBE - ID</t>
  </si>
  <si>
    <t>Retail SMBE - LED LLLC - ID</t>
  </si>
  <si>
    <t>Interior Lighting Express - LED w/LLLC - Retail - Retrofit - SBE - ID</t>
  </si>
  <si>
    <t>Retail SMBE - Exterior LED - Band 1 - ID</t>
  </si>
  <si>
    <t>Retail SMBE - Exterior LED - Band 2 - ID</t>
  </si>
  <si>
    <t>Retail SMBE - Exterior LED - Band 3 - ID</t>
  </si>
  <si>
    <t>Retail LED without Controls - ID</t>
  </si>
  <si>
    <t>Interior Lighting Express - No Control - Retail - Retrofit - ID</t>
  </si>
  <si>
    <t>Retail LED Plug and Play Controls Ready - ID</t>
  </si>
  <si>
    <t>Interior Lighting Express - Control Ready - Retail - Retrofit - ID</t>
  </si>
  <si>
    <t>Retail LED NLC - ID</t>
  </si>
  <si>
    <t>Interior Lighting Express - LED w/NLC - Retail - Retrofit - ID</t>
  </si>
  <si>
    <t>Retail LED LLLC - ID</t>
  </si>
  <si>
    <t>Interior Lighting Express - LED w/LLLC - Retail - Retrofit - ID</t>
  </si>
  <si>
    <t>Retail Exterior LED - Band 1 - ID</t>
  </si>
  <si>
    <t>Retail Exterior LED - Band 2 - ID</t>
  </si>
  <si>
    <t>Retail Exterior LED - Band 3 - ID</t>
  </si>
  <si>
    <t>Retail 5,000 to 50,000 sf SMBE - LED without Controls - ID</t>
  </si>
  <si>
    <t>Interior Lighting Express - No Control - Retail 5,000 to 50,000 sf - Retrofit - SBE - ID</t>
  </si>
  <si>
    <t>Retail 5,000 to 50,000 sf SMBE - LED Plug and Play Controls Ready - ID</t>
  </si>
  <si>
    <t>Interior Lighting Express - Control Ready - Retail 5,000 to 50,000 sf - Retrofit - SBE - ID</t>
  </si>
  <si>
    <t>Retail 5,000 to 50,000 sf SMBE - LED NLC - ID</t>
  </si>
  <si>
    <t>Interior Lighting Express - LED w/NLC - Retail 5,000 to 50,000 sf - Retrofit - SBE - ID</t>
  </si>
  <si>
    <t>Retail 5,000 to 50,000 sf SMBE - LED LLLC - ID</t>
  </si>
  <si>
    <t>Interior Lighting Express - LED w/LLLC - Retail 5,000 to 50,000 sf - Retrofit - SBE - ID</t>
  </si>
  <si>
    <t>Retail 5,000 to 50,000 sf SMBE - Exterior LED - Band 1 - ID</t>
  </si>
  <si>
    <t>Retail 5,000 to 50,000 sf SMBE - Exterior LED - Band 2 - ID</t>
  </si>
  <si>
    <t>Retail 5,000 to 50,000 sf SMBE - Exterior LED - Band 3 - ID</t>
  </si>
  <si>
    <t>Retail 5,000 to 50,000 sf LED without Controls - ID</t>
  </si>
  <si>
    <t>Interior Lighting Express - No Control - Retail 5,000 to 50,000 sf - Retrofit - ID</t>
  </si>
  <si>
    <t>Retail 5,000 to 50,000 sf LED Plug and Play Controls Ready - ID</t>
  </si>
  <si>
    <t>Interior Lighting Express - Control Ready - Retail 5,000 to 50,000 sf - Retrofit - ID</t>
  </si>
  <si>
    <t>Retail 5,000 to 50,000 sf LED NLC - ID</t>
  </si>
  <si>
    <t>Interior Lighting Express - LED w/NLC - Retail 5,000 to 50,000 sf - Retrofit - ID</t>
  </si>
  <si>
    <t>Retail 5,000 to 50,000 sf LED LLLC - ID</t>
  </si>
  <si>
    <t>Interior Lighting Express - LED w/LLLC - Retail 5,000 to 50,000 sf - Retrofit - ID</t>
  </si>
  <si>
    <t>Retail 5,000 to 50,000 sf Exterior LED - Band 1 - ID</t>
  </si>
  <si>
    <t>Retail 5,000 to 50,000 sf Exterior LED - Band 2 - ID</t>
  </si>
  <si>
    <t>Retail 5,000 to 50,000 sf Exterior LED - Band 3 - ID</t>
  </si>
  <si>
    <t>Retail Big Box &gt;50,000 sf One-Story SMBE - LED without Controls - ID</t>
  </si>
  <si>
    <t>Interior Lighting Express - No Control - Retail Big Box &gt;50,000 sf One-Story - Retrofit - SBE - ID</t>
  </si>
  <si>
    <t>Retail Big Box &gt;50,000 sf One-Story SMBE - LED Plug and Play Controls Ready - ID</t>
  </si>
  <si>
    <t>Interior Lighting Express - Control Ready - Retail Big Box &gt;50,000 sf One-Story - Retrofit - SBE - ID</t>
  </si>
  <si>
    <t>Retail Big Box &gt;50,000 sf One-Story SMBE - LED NLC - ID</t>
  </si>
  <si>
    <t>Interior Lighting Express - LED w/NLC - Retail Big Box &gt;50,000 sf One-Story - Retrofit - SBE - ID</t>
  </si>
  <si>
    <t>Retail Big Box &gt;50,000 sf One-Story SMBE - LED LLLC - ID</t>
  </si>
  <si>
    <t>Interior Lighting Express - LED w/LLLC - Retail Big Box &gt;50,000 sf One-Story - Retrofit - SBE - ID</t>
  </si>
  <si>
    <t>Retail Big Box &gt;50,000 sf One-Story SMBE - Exterior LED - Band 1 - ID</t>
  </si>
  <si>
    <t>Retail Big Box &gt;50,000 sf One-Story SMBE - Exterior LED - Band 2 - ID</t>
  </si>
  <si>
    <t>Retail Big Box &gt;50,000 sf One-Story SMBE - Exterior LED - Band 3 - ID</t>
  </si>
  <si>
    <t>Retail Big Box &gt;50,000 sf One-Story LED without Controls - ID</t>
  </si>
  <si>
    <t>Interior Lighting Express - No Control - Retail Big Box &gt;50,000 sf One-Story - Retrofit - ID</t>
  </si>
  <si>
    <t>Retail Big Box &gt;50,000 sf One-Story LED Plug and Play Controls Ready - ID</t>
  </si>
  <si>
    <t>Interior Lighting Express - Control Ready - Retail Big Box &gt;50,000 sf One-Story - Retrofit - ID</t>
  </si>
  <si>
    <t>Retail Big Box &gt;50,000 sf One-Story LED NLC - ID</t>
  </si>
  <si>
    <t>Interior Lighting Express - LED w/NLC - Retail Big Box &gt;50,000 sf One-Story - Retrofit - ID</t>
  </si>
  <si>
    <t>Retail Big Box &gt;50,000 sf One-Story LED LLLC - ID</t>
  </si>
  <si>
    <t>Interior Lighting Express - LED w/LLLC - Retail Big Box &gt;50,000 sf One-Story - Retrofit - ID</t>
  </si>
  <si>
    <t>Retail Big Box &gt;50,000 sf One-Story Exterior LED - Band 1 - ID</t>
  </si>
  <si>
    <t>Retail Big Box &gt;50,000 sf One-Story Exterior LED - Band 2 - ID</t>
  </si>
  <si>
    <t>Retail Big Box &gt;50,000 sf One-Story Exterior LED - Band 3 - ID</t>
  </si>
  <si>
    <t>Retail Boutique &lt;5,000 sf SMBE - LED without Controls - ID</t>
  </si>
  <si>
    <t>Interior Lighting Express - No Control - Retail Boutique &lt;5,000 sf - Retrofit - SBE - ID</t>
  </si>
  <si>
    <t>Retail Boutique &lt;5,000 sf SMBE - LED Plug and Play Controls Ready - ID</t>
  </si>
  <si>
    <t>Interior Lighting Express - Control Ready - Retail Boutique &lt;5,000 sf - Retrofit - SBE - ID</t>
  </si>
  <si>
    <t>Retail Boutique &lt;5,000 sf SMBE - LED NLC - ID</t>
  </si>
  <si>
    <t>Interior Lighting Express - LED w/NLC - Retail Boutique &lt;5,000 sf - Retrofit - SBE - ID</t>
  </si>
  <si>
    <t>Retail Boutique &lt;5,000 sf SMBE - LED LLLC - ID</t>
  </si>
  <si>
    <t>Interior Lighting Express - LED w/LLLC - Retail Boutique &lt;5,000 sf - Retrofit - SBE - ID</t>
  </si>
  <si>
    <t>Retail Boutique &lt;5,000 sf SMBE - Exterior LED - Band 1 - ID</t>
  </si>
  <si>
    <t>Retail Boutique &lt;5,000 sf SMBE - Exterior LED - Band 2 - ID</t>
  </si>
  <si>
    <t>Retail Boutique &lt;5,000 sf SMBE - Exterior LED - Band 3 - ID</t>
  </si>
  <si>
    <t>Retail Boutique &lt;5,000 sf LED without Controls - ID</t>
  </si>
  <si>
    <t>Interior Lighting Express - No Control - Retail Boutique &lt;5,000 sf - Retrofit - ID</t>
  </si>
  <si>
    <t>Retail Boutique &lt;5,000 sf LED Plug and Play Controls Ready - ID</t>
  </si>
  <si>
    <t>Interior Lighting Express - Control Ready - Retail Boutique &lt;5,000 sf - Retrofit - ID</t>
  </si>
  <si>
    <t>Retail Boutique &lt;5,000 sf LED NLC - ID</t>
  </si>
  <si>
    <t>Interior Lighting Express - LED w/NLC - Retail Boutique &lt;5,000 sf - Retrofit - ID</t>
  </si>
  <si>
    <t>Retail Boutique &lt;5,000 sf LED LLLC - ID</t>
  </si>
  <si>
    <t>Interior Lighting Express - LED w/LLLC - Retail Boutique &lt;5,000 sf - Retrofit - ID</t>
  </si>
  <si>
    <t>Retail Boutique &lt;5,000 sf Exterior LED - Band 1 - ID</t>
  </si>
  <si>
    <t>Retail Boutique &lt;5,000 sf Exterior LED - Band 2 - ID</t>
  </si>
  <si>
    <t>Retail Boutique &lt;5,000 sf Exterior LED - Band 3 - ID</t>
  </si>
  <si>
    <t>Retail Mini Mart SMBE - LED without Controls - ID</t>
  </si>
  <si>
    <t>Interior Lighting Express - No Control - Retail Mini Mart - Retrofit - SBE - ID</t>
  </si>
  <si>
    <t>Retail Mini Mart SMBE - LED Plug and Play Controls Ready - ID</t>
  </si>
  <si>
    <t>Interior Lighting Express - Control Ready - Retail Mini Mart - Retrofit - SBE - ID</t>
  </si>
  <si>
    <t>Retail Mini Mart SMBE - LED NLC - ID</t>
  </si>
  <si>
    <t>Interior Lighting Express - LED w/NLC - Retail Mini Mart - Retrofit - SBE - ID</t>
  </si>
  <si>
    <t>Retail Mini Mart SMBE - LED LLLC - ID</t>
  </si>
  <si>
    <t>Interior Lighting Express - LED w/LLLC - Retail Mini Mart - Retrofit - SBE - ID</t>
  </si>
  <si>
    <t>Retail Mini Mart SMBE - Exterior LED - Band 1 - ID</t>
  </si>
  <si>
    <t>Retail Mini Mart SMBE - Exterior LED - Band 2 - ID</t>
  </si>
  <si>
    <t>Retail Mini Mart SMBE - Exterior LED - Band 3 - ID</t>
  </si>
  <si>
    <t>Retail Mini Mart LED without Controls - ID</t>
  </si>
  <si>
    <t>Interior Lighting Express - No Control - Retail Mini Mart - Retrofit - ID</t>
  </si>
  <si>
    <t>Retail Mini Mart LED Plug and Play Controls Ready - ID</t>
  </si>
  <si>
    <t>Interior Lighting Express - Control Ready - Retail Mini Mart - Retrofit - ID</t>
  </si>
  <si>
    <t>Retail Mini Mart LED NLC - ID</t>
  </si>
  <si>
    <t>Interior Lighting Express - LED w/NLC - Retail Mini Mart - Retrofit - ID</t>
  </si>
  <si>
    <t>Retail Mini Mart LED LLLC - ID</t>
  </si>
  <si>
    <t>Interior Lighting Express - LED w/LLLC - Retail Mini Mart - Retrofit - ID</t>
  </si>
  <si>
    <t>Retail Mini Mart Exterior LED - Band 1 - ID</t>
  </si>
  <si>
    <t>Retail Mini Mart Exterior LED - Band 2 - ID</t>
  </si>
  <si>
    <t>Retail Mini Mart Exterior LED - Band 3 - ID</t>
  </si>
  <si>
    <t>Retail Supermarket SMBE - LED without Controls - ID</t>
  </si>
  <si>
    <t>Interior Lighting Express - No Control - Retail Supermarket - Retrofit - SBE - ID</t>
  </si>
  <si>
    <t>Retail Supermarket SMBE - LED Plug and Play Controls Ready - ID</t>
  </si>
  <si>
    <t>Interior Lighting Express - Control Ready - Retail Supermarket - Retrofit - SBE - ID</t>
  </si>
  <si>
    <t>Retail Supermarket SMBE - LED NLC - ID</t>
  </si>
  <si>
    <t>Interior Lighting Express - LED w/NLC - Retail Supermarket - Retrofit - SBE - ID</t>
  </si>
  <si>
    <t>Retail Supermarket SMBE - LED LLLC - ID</t>
  </si>
  <si>
    <t>Interior Lighting Express - LED w/LLLC - Retail Supermarket - Retrofit - SBE - ID</t>
  </si>
  <si>
    <t>Retail Supermarket SMBE - Exterior LED - Band 1 - ID</t>
  </si>
  <si>
    <t>Retail Supermarket SMBE - Exterior LED - Band 2 - ID</t>
  </si>
  <si>
    <t>Retail Supermarket SMBE - Exterior LED - Band 3 - ID</t>
  </si>
  <si>
    <t>Retail Supermarket LED without Controls - ID</t>
  </si>
  <si>
    <t>Interior Lighting Express - No Control - Retail Supermarket - Retrofit - ID</t>
  </si>
  <si>
    <t>Retail Supermarket LED Plug and Play Controls Ready - ID</t>
  </si>
  <si>
    <t>Interior Lighting Express - Control Ready - Retail Supermarket - Retrofit - ID</t>
  </si>
  <si>
    <t>Retail Supermarket LED NLC - ID</t>
  </si>
  <si>
    <t>Interior Lighting Express - LED w/NLC - Retail Supermarket - Retrofit - ID</t>
  </si>
  <si>
    <t>Retail Supermarket LED LLLC - ID</t>
  </si>
  <si>
    <t>Interior Lighting Express - LED w/LLLC - Retail Supermarket - Retrofit - ID</t>
  </si>
  <si>
    <t>Retail Supermarket Exterior LED - Band 1 - ID</t>
  </si>
  <si>
    <t>Retail Supermarket Exterior LED - Band 2 - ID</t>
  </si>
  <si>
    <t>Retail Supermarket Exterior LED - Band 3 - ID</t>
  </si>
  <si>
    <t>School K-12 SMBE - LED without Controls - ID</t>
  </si>
  <si>
    <t>Interior Lighting Express - No Control - School K-12 - Retrofit - SBE - ID</t>
  </si>
  <si>
    <t>School K-12 SMBE - LED Plug and Play Controls Ready - ID</t>
  </si>
  <si>
    <t>Interior Lighting Express - Control Ready - School K-12 - Retrofit - SBE - ID</t>
  </si>
  <si>
    <t>School K-12 SMBE - LED NLC - ID</t>
  </si>
  <si>
    <t>Interior Lighting Express - LED w/NLC - School K-12 - Retrofit - SBE - ID</t>
  </si>
  <si>
    <t>School K-12 SMBE - LED LLLC - ID</t>
  </si>
  <si>
    <t>Interior Lighting Express - LED w/LLLC - School K-12 - Retrofit - SBE - ID</t>
  </si>
  <si>
    <t>School K-12 SMBE - Exterior LED - Band 1 - ID</t>
  </si>
  <si>
    <t>School K-12 SMBE - Exterior LED - Band 2 - ID</t>
  </si>
  <si>
    <t>School K-12 SMBE - Exterior LED - Band 3 - ID</t>
  </si>
  <si>
    <t>School K-12 LED without Controls - ID</t>
  </si>
  <si>
    <t>Interior Lighting Express - No Control - School K-12 - Retrofit - ID</t>
  </si>
  <si>
    <t>School K-12 LED Plug and Play Controls Ready - ID</t>
  </si>
  <si>
    <t>Interior Lighting Express - Control Ready - School K-12 - Retrofit - ID</t>
  </si>
  <si>
    <t>School K-12 LED NLC - ID</t>
  </si>
  <si>
    <t>Interior Lighting Express - LED w/NLC - School K-12 - Retrofit - ID</t>
  </si>
  <si>
    <t>School K-12 LED LLLC - ID</t>
  </si>
  <si>
    <t>Interior Lighting Express - LED w/LLLC - School K-12 - Retrofit - ID</t>
  </si>
  <si>
    <t>School K-12 Exterior LED - Band 1 - ID</t>
  </si>
  <si>
    <t>School K-12 Exterior LED - Band 2 - ID</t>
  </si>
  <si>
    <t>School K-12 Exterior LED - Band 3 - ID</t>
  </si>
  <si>
    <t>Warehouse SMBE - LED without Controls - ID</t>
  </si>
  <si>
    <t>Interior Lighting Express - No Control - Warehouse - Retrofit - SBE - ID</t>
  </si>
  <si>
    <t>Warehouse SMBE - LED Plug and Play Controls Ready - ID</t>
  </si>
  <si>
    <t>Interior Lighting Express - Control Ready - Warehouse - Retrofit - SBE - ID</t>
  </si>
  <si>
    <t>Warehouse SMBE - LED NLC - ID</t>
  </si>
  <si>
    <t>Interior Lighting Express - LED w/NLC - Warehouse - Retrofit - SBE - ID</t>
  </si>
  <si>
    <t>Warehouse SMBE - LED LLLC - ID</t>
  </si>
  <si>
    <t>Interior Lighting Express - LED w/LLLC - Warehouse - Retrofit - SBE - ID</t>
  </si>
  <si>
    <t>Warehouse SMBE - Exterior LED - Band 1 - ID</t>
  </si>
  <si>
    <t>Warehouse SMBE - Exterior LED - Band 2 - ID</t>
  </si>
  <si>
    <t>Warehouse SMBE - Exterior LED - Band 3 - ID</t>
  </si>
  <si>
    <t>Warehouse LED without Controls - ID</t>
  </si>
  <si>
    <t>Interior Lighting Express - No Control - Warehouse - Retrofit - ID</t>
  </si>
  <si>
    <t>Warehouse LED Plug and Play Controls Ready - ID</t>
  </si>
  <si>
    <t>Interior Lighting Express - Control Ready - Warehouse - Retrofit - ID</t>
  </si>
  <si>
    <t>Warehouse LED NLC - ID</t>
  </si>
  <si>
    <t>Interior Lighting Express - LED w/NLC - Warehouse - Retrofit - ID</t>
  </si>
  <si>
    <t>Warehouse LED LLLC - ID</t>
  </si>
  <si>
    <t>Interior Lighting Express - LED w/LLLC - Warehouse - Retrofit - ID</t>
  </si>
  <si>
    <t>Warehouse Exterior LED - Band 1 - ID</t>
  </si>
  <si>
    <t>Warehouse Exterior LED - Band 2 - ID</t>
  </si>
  <si>
    <t>Warehouse Exterior LED - Band 3 - ID</t>
  </si>
  <si>
    <t>Fixture Retrofit/Replacement</t>
  </si>
  <si>
    <t>11172025-182</t>
  </si>
  <si>
    <t>11172025-182-1</t>
  </si>
  <si>
    <t>2.4</t>
  </si>
  <si>
    <t>11172025-181</t>
  </si>
  <si>
    <t>11172025-181-1</t>
  </si>
  <si>
    <t>11172025-180</t>
  </si>
  <si>
    <t>11172025-180-1</t>
  </si>
  <si>
    <t>11172025-179</t>
  </si>
  <si>
    <t>11172025-179-1</t>
  </si>
  <si>
    <t>1.2</t>
  </si>
  <si>
    <t>11172025-178</t>
  </si>
  <si>
    <t>11172025-178-1</t>
  </si>
  <si>
    <t>11172025-175</t>
  </si>
  <si>
    <t>11172025-175-1</t>
  </si>
  <si>
    <t>3.5</t>
  </si>
  <si>
    <t>11172025-176</t>
  </si>
  <si>
    <t>11172025-176-1</t>
  </si>
  <si>
    <t>11172025-177</t>
  </si>
  <si>
    <t>11172025-177-1</t>
  </si>
  <si>
    <t>11172025-173</t>
  </si>
  <si>
    <t>11172025-173-1</t>
  </si>
  <si>
    <t>11172025-174</t>
  </si>
  <si>
    <t>11172025-174-1</t>
  </si>
  <si>
    <t>11172025-171</t>
  </si>
  <si>
    <t>11172025-171-1</t>
  </si>
  <si>
    <t>11172025-172</t>
  </si>
  <si>
    <t>11172025-172-1</t>
  </si>
  <si>
    <t>11172025-170</t>
  </si>
  <si>
    <t>11172025-170-1</t>
  </si>
  <si>
    <t>11172025-169</t>
  </si>
  <si>
    <t>11172025-169-1</t>
  </si>
  <si>
    <t>11172025-168</t>
  </si>
  <si>
    <t>11172025-168-1</t>
  </si>
  <si>
    <t>11172025-167</t>
  </si>
  <si>
    <t>11172025-167-1</t>
  </si>
  <si>
    <t>11172025-165</t>
  </si>
  <si>
    <t>11172025-165-1</t>
  </si>
  <si>
    <t>11172025-164</t>
  </si>
  <si>
    <t>11172025-164-1</t>
  </si>
  <si>
    <t>11172025-166</t>
  </si>
  <si>
    <t>11172025-166-1</t>
  </si>
  <si>
    <t>11172025-163</t>
  </si>
  <si>
    <t>11172025-163-1</t>
  </si>
  <si>
    <t>11172025-162</t>
  </si>
  <si>
    <t>11172025-162-1</t>
  </si>
  <si>
    <t>11172025-161</t>
  </si>
  <si>
    <t>11172025-161-1</t>
  </si>
  <si>
    <t>11172025-160</t>
  </si>
  <si>
    <t>11172025-160-1</t>
  </si>
  <si>
    <t>11172025-159</t>
  </si>
  <si>
    <t>11172025-159-1</t>
  </si>
  <si>
    <t>11172025-158</t>
  </si>
  <si>
    <t>11172025-158-1</t>
  </si>
  <si>
    <t>11172025-156</t>
  </si>
  <si>
    <t>11172025-156-1</t>
  </si>
  <si>
    <t>11172025-157</t>
  </si>
  <si>
    <t>11172025-157-1</t>
  </si>
  <si>
    <t>11172025-154</t>
  </si>
  <si>
    <t>11172025-154-1</t>
  </si>
  <si>
    <t>2.5</t>
  </si>
  <si>
    <t>11172025-153</t>
  </si>
  <si>
    <t>11172025-153-1</t>
  </si>
  <si>
    <t>11172025-155</t>
  </si>
  <si>
    <t>11172025-155-1</t>
  </si>
  <si>
    <t>11172025-152</t>
  </si>
  <si>
    <t>11172025-152-1</t>
  </si>
  <si>
    <t>11172025-151</t>
  </si>
  <si>
    <t>11172025-151-1</t>
  </si>
  <si>
    <t>11172025-149</t>
  </si>
  <si>
    <t>11172025-149-1</t>
  </si>
  <si>
    <t>11172025-150</t>
  </si>
  <si>
    <t>11172025-150-1</t>
  </si>
  <si>
    <t>11172025-148</t>
  </si>
  <si>
    <t>11172025-148-1</t>
  </si>
  <si>
    <t>11172025-147</t>
  </si>
  <si>
    <t>11172025-147-1</t>
  </si>
  <si>
    <t>11172025-146</t>
  </si>
  <si>
    <t>11172025-146-1</t>
  </si>
  <si>
    <t>11172025-144</t>
  </si>
  <si>
    <t>11172025-144-1</t>
  </si>
  <si>
    <t>11172025-145</t>
  </si>
  <si>
    <t>11172025-145-1</t>
  </si>
  <si>
    <t>11172025-142</t>
  </si>
  <si>
    <t>11172025-142-1</t>
  </si>
  <si>
    <t>11172025-143</t>
  </si>
  <si>
    <t>11172025-143-1</t>
  </si>
  <si>
    <t>11172025-140</t>
  </si>
  <si>
    <t>11172025-140-1</t>
  </si>
  <si>
    <t>11172025-139</t>
  </si>
  <si>
    <t>11172025-139-1</t>
  </si>
  <si>
    <t>11172025-141</t>
  </si>
  <si>
    <t>11172025-141-1</t>
  </si>
  <si>
    <t>11172025-138</t>
  </si>
  <si>
    <t>11172025-138-1</t>
  </si>
  <si>
    <t>11172025-137</t>
  </si>
  <si>
    <t>11172025-137-1</t>
  </si>
  <si>
    <t>11172025-135</t>
  </si>
  <si>
    <t>11172025-135-1</t>
  </si>
  <si>
    <t>11172025-136</t>
  </si>
  <si>
    <t>11172025-136-1</t>
  </si>
  <si>
    <t>11172025-133</t>
  </si>
  <si>
    <t>11172025-133-1</t>
  </si>
  <si>
    <t>2</t>
  </si>
  <si>
    <t>11172025-132</t>
  </si>
  <si>
    <t>11172025-132-1</t>
  </si>
  <si>
    <t>11172025-134</t>
  </si>
  <si>
    <t>11172025-134-1</t>
  </si>
  <si>
    <t>11172025-131</t>
  </si>
  <si>
    <t>11172025-131-1</t>
  </si>
  <si>
    <t>11172025-130</t>
  </si>
  <si>
    <t>11172025-130-1</t>
  </si>
  <si>
    <t>11172025-128</t>
  </si>
  <si>
    <t>11172025-128-1</t>
  </si>
  <si>
    <t>11172025-129</t>
  </si>
  <si>
    <t>11172025-129-1</t>
  </si>
  <si>
    <t>11172025-127</t>
  </si>
  <si>
    <t>11172025-127-1</t>
  </si>
  <si>
    <t>11172025-126</t>
  </si>
  <si>
    <t>11172025-126-1</t>
  </si>
  <si>
    <t>11172025-125</t>
  </si>
  <si>
    <t>11172025-125-1</t>
  </si>
  <si>
    <t>11172025-123</t>
  </si>
  <si>
    <t>11172025-123-1</t>
  </si>
  <si>
    <t>11172025-124</t>
  </si>
  <si>
    <t>11172025-124-1</t>
  </si>
  <si>
    <t>11172025-121</t>
  </si>
  <si>
    <t>11172025-121-1</t>
  </si>
  <si>
    <t>11172025-122</t>
  </si>
  <si>
    <t>11172025-122-1</t>
  </si>
  <si>
    <t>11172025-120</t>
  </si>
  <si>
    <t>11172025-120-1</t>
  </si>
  <si>
    <t>11172025-119</t>
  </si>
  <si>
    <t>11172025-119-1</t>
  </si>
  <si>
    <t>11172025-118</t>
  </si>
  <si>
    <t>11172025-118-1</t>
  </si>
  <si>
    <t>11172025-117</t>
  </si>
  <si>
    <t>11172025-117-1</t>
  </si>
  <si>
    <t>11172025-116</t>
  </si>
  <si>
    <t>11172025-116-1</t>
  </si>
  <si>
    <t>11172025-115</t>
  </si>
  <si>
    <t>11172025-115-1</t>
  </si>
  <si>
    <t>11172025-113</t>
  </si>
  <si>
    <t>11172025-113-1</t>
  </si>
  <si>
    <t>1.5</t>
  </si>
  <si>
    <t>11172025-114</t>
  </si>
  <si>
    <t>11172025-114-1</t>
  </si>
  <si>
    <t>11172025-110</t>
  </si>
  <si>
    <t>11172025-110-1</t>
  </si>
  <si>
    <t>11172025-112</t>
  </si>
  <si>
    <t>11172025-112-1</t>
  </si>
  <si>
    <t>11172025-111</t>
  </si>
  <si>
    <t>11172025-111-1</t>
  </si>
  <si>
    <t>11172025-108</t>
  </si>
  <si>
    <t>11172025-108-1</t>
  </si>
  <si>
    <t>11172025-109</t>
  </si>
  <si>
    <t>11172025-109-1</t>
  </si>
  <si>
    <t>11172025-107</t>
  </si>
  <si>
    <t>11172025-107-1</t>
  </si>
  <si>
    <t>11172025-106</t>
  </si>
  <si>
    <t>11172025-106-1</t>
  </si>
  <si>
    <t>11172025-105</t>
  </si>
  <si>
    <t>11172025-105-1</t>
  </si>
  <si>
    <t>11172025-104</t>
  </si>
  <si>
    <t>11172025-104-1</t>
  </si>
  <si>
    <t>11172025-103</t>
  </si>
  <si>
    <t>11172025-103-1</t>
  </si>
  <si>
    <t>11172025-102</t>
  </si>
  <si>
    <t>11172025-102-1</t>
  </si>
  <si>
    <t>11172025-100</t>
  </si>
  <si>
    <t>11172025-100-1</t>
  </si>
  <si>
    <t>11172025-101</t>
  </si>
  <si>
    <t>11172025-101-1</t>
  </si>
  <si>
    <t>11172025-098</t>
  </si>
  <si>
    <t>11172025-098-1</t>
  </si>
  <si>
    <t>11172025-097</t>
  </si>
  <si>
    <t>11172025-097-1</t>
  </si>
  <si>
    <t>11172025-099</t>
  </si>
  <si>
    <t>11172025-099-1</t>
  </si>
  <si>
    <t>11172025-096</t>
  </si>
  <si>
    <t>11172025-096-1</t>
  </si>
  <si>
    <t>11172025-095</t>
  </si>
  <si>
    <t>11172025-095-1</t>
  </si>
  <si>
    <t>11172025-093</t>
  </si>
  <si>
    <t>11172025-093-1</t>
  </si>
  <si>
    <t>11172025-094</t>
  </si>
  <si>
    <t>11172025-094-1</t>
  </si>
  <si>
    <t>11172025-092</t>
  </si>
  <si>
    <t>11172025-092-1</t>
  </si>
  <si>
    <t>1.75</t>
  </si>
  <si>
    <t>11172025-090</t>
  </si>
  <si>
    <t>11172025-090-1</t>
  </si>
  <si>
    <t>11172025-091</t>
  </si>
  <si>
    <t>11172025-091-1</t>
  </si>
  <si>
    <t>11172025-089</t>
  </si>
  <si>
    <t>11172025-089-1</t>
  </si>
  <si>
    <t>11172025-087</t>
  </si>
  <si>
    <t>11172025-087-1</t>
  </si>
  <si>
    <t>11172025-088</t>
  </si>
  <si>
    <t>11172025-088-1</t>
  </si>
  <si>
    <t>11172025-086</t>
  </si>
  <si>
    <t>11172025-086-1</t>
  </si>
  <si>
    <t>11172025-085</t>
  </si>
  <si>
    <t>11172025-085-1</t>
  </si>
  <si>
    <t>11172025-084</t>
  </si>
  <si>
    <t>11172025-084-1</t>
  </si>
  <si>
    <t>11172025-083</t>
  </si>
  <si>
    <t>11172025-083-1</t>
  </si>
  <si>
    <t>11172025-081</t>
  </si>
  <si>
    <t>11172025-081-1</t>
  </si>
  <si>
    <t>11172025-082</t>
  </si>
  <si>
    <t>11172025-082-1</t>
  </si>
  <si>
    <t>11172025-079</t>
  </si>
  <si>
    <t>11172025-079-1</t>
  </si>
  <si>
    <t>11172025-078</t>
  </si>
  <si>
    <t>11172025-078-1</t>
  </si>
  <si>
    <t>11172025-080</t>
  </si>
  <si>
    <t>11172025-080-1</t>
  </si>
  <si>
    <t>11172025-077</t>
  </si>
  <si>
    <t>11172025-077-1</t>
  </si>
  <si>
    <t>11172025-076</t>
  </si>
  <si>
    <t>11172025-076-1</t>
  </si>
  <si>
    <t>11172025-075</t>
  </si>
  <si>
    <t>11172025-075-1</t>
  </si>
  <si>
    <t>11172025-074</t>
  </si>
  <si>
    <t>11172025-074-1</t>
  </si>
  <si>
    <t>11172025-073</t>
  </si>
  <si>
    <t>11172025-073-1</t>
  </si>
  <si>
    <t>11172025-072</t>
  </si>
  <si>
    <t>11172025-072-1</t>
  </si>
  <si>
    <t>11172025-069</t>
  </si>
  <si>
    <t>11172025-069-1</t>
  </si>
  <si>
    <t>1.25</t>
  </si>
  <si>
    <t>11172025-070</t>
  </si>
  <si>
    <t>11172025-070-1</t>
  </si>
  <si>
    <t>11172025-071</t>
  </si>
  <si>
    <t>11172025-071-1</t>
  </si>
  <si>
    <t>11172025-066</t>
  </si>
  <si>
    <t>11172025-066-1</t>
  </si>
  <si>
    <t>11172025-068</t>
  </si>
  <si>
    <t>11172025-068-1</t>
  </si>
  <si>
    <t>11172025-067</t>
  </si>
  <si>
    <t>11172025-067-1</t>
  </si>
  <si>
    <t>11172025-065</t>
  </si>
  <si>
    <t>11172025-065-1</t>
  </si>
  <si>
    <t>11172025-064</t>
  </si>
  <si>
    <t>11172025-064-1</t>
  </si>
  <si>
    <t>11172025-063</t>
  </si>
  <si>
    <t>11172025-063-1</t>
  </si>
  <si>
    <t>11172025-062</t>
  </si>
  <si>
    <t>11172025-062-1</t>
  </si>
  <si>
    <t>11172025-061</t>
  </si>
  <si>
    <t>11172025-061-1</t>
  </si>
  <si>
    <t>11172025-060</t>
  </si>
  <si>
    <t>11172025-060-1</t>
  </si>
  <si>
    <t>11172025-059</t>
  </si>
  <si>
    <t>11172025-059-1</t>
  </si>
  <si>
    <t>11172025-057</t>
  </si>
  <si>
    <t>11172025-057-1</t>
  </si>
  <si>
    <t>11172025-058</t>
  </si>
  <si>
    <t>11172025-058-1</t>
  </si>
  <si>
    <t>11172025-055</t>
  </si>
  <si>
    <t>11172025-055-1</t>
  </si>
  <si>
    <t>11172025-054</t>
  </si>
  <si>
    <t>11172025-054-1</t>
  </si>
  <si>
    <t>11172025-056</t>
  </si>
  <si>
    <t>11172025-056-1</t>
  </si>
  <si>
    <t>11172025-053</t>
  </si>
  <si>
    <t>11172025-053-1</t>
  </si>
  <si>
    <t>11172025-052</t>
  </si>
  <si>
    <t>11172025-052-1</t>
  </si>
  <si>
    <t>11172025-051</t>
  </si>
  <si>
    <t>11172025-051-1</t>
  </si>
  <si>
    <t>11172025-049</t>
  </si>
  <si>
    <t>11172025-049-1</t>
  </si>
  <si>
    <t>11172025-050</t>
  </si>
  <si>
    <t>11172025-050-1</t>
  </si>
  <si>
    <t>11172025-048</t>
  </si>
  <si>
    <t>11172025-048-1</t>
  </si>
  <si>
    <t>1</t>
  </si>
  <si>
    <t>11172025-044</t>
  </si>
  <si>
    <t>11172025-044-1</t>
  </si>
  <si>
    <t>11172025-046</t>
  </si>
  <si>
    <t>11172025-046-1</t>
  </si>
  <si>
    <t>11172025-047</t>
  </si>
  <si>
    <t>11172025-047-1</t>
  </si>
  <si>
    <t>11172025-045</t>
  </si>
  <si>
    <t>11172025-045-1</t>
  </si>
  <si>
    <t>11172025-043</t>
  </si>
  <si>
    <t>11172025-043-1</t>
  </si>
  <si>
    <t>11172025-042</t>
  </si>
  <si>
    <t>11172025-042-1</t>
  </si>
  <si>
    <t>11172025-041</t>
  </si>
  <si>
    <t>11172025-041-1</t>
  </si>
  <si>
    <t>11172025-040</t>
  </si>
  <si>
    <t>11172025-040-1</t>
  </si>
  <si>
    <t>11172025-039</t>
  </si>
  <si>
    <t>11172025-039-1</t>
  </si>
  <si>
    <t>11172025-038</t>
  </si>
  <si>
    <t>11172025-038-1</t>
  </si>
  <si>
    <t>11172025-037</t>
  </si>
  <si>
    <t>11172025-037-1</t>
  </si>
  <si>
    <t>11172025-035</t>
  </si>
  <si>
    <t>11172025-035-1</t>
  </si>
  <si>
    <t>11172025-034</t>
  </si>
  <si>
    <t>11172025-034-1</t>
  </si>
  <si>
    <t>11172025-036</t>
  </si>
  <si>
    <t>11172025-036-1</t>
  </si>
  <si>
    <t>11172025-033</t>
  </si>
  <si>
    <t>11172025-033-1</t>
  </si>
  <si>
    <t>11172025-032</t>
  </si>
  <si>
    <t>11172025-032-1</t>
  </si>
  <si>
    <t>11172025-031</t>
  </si>
  <si>
    <t>11172025-031-1</t>
  </si>
  <si>
    <t>11172025-030</t>
  </si>
  <si>
    <t>11172025-030-1</t>
  </si>
  <si>
    <t>11172025-029</t>
  </si>
  <si>
    <t>11172025-029-1</t>
  </si>
  <si>
    <t>11172025-028</t>
  </si>
  <si>
    <t>11172025-028-1</t>
  </si>
  <si>
    <t>11172025-024</t>
  </si>
  <si>
    <t>11172025-024-1</t>
  </si>
  <si>
    <t>11172025-025</t>
  </si>
  <si>
    <t>11172025-025-1</t>
  </si>
  <si>
    <t>11172025-026</t>
  </si>
  <si>
    <t>11172025-026-1</t>
  </si>
  <si>
    <t>11172025-027</t>
  </si>
  <si>
    <t>11172025-027-1</t>
  </si>
  <si>
    <t>11172025-021</t>
  </si>
  <si>
    <t>11172025-021-1</t>
  </si>
  <si>
    <t>11172025-022</t>
  </si>
  <si>
    <t>11172025-022-1</t>
  </si>
  <si>
    <t>11172025-023</t>
  </si>
  <si>
    <t>11172025-023-1</t>
  </si>
  <si>
    <t>11172025-020</t>
  </si>
  <si>
    <t>11172025-020-1</t>
  </si>
  <si>
    <t>11172025-019</t>
  </si>
  <si>
    <t>11172025-019-1</t>
  </si>
  <si>
    <t>11172025-018</t>
  </si>
  <si>
    <t>11172025-018-1</t>
  </si>
  <si>
    <t>11172025-017</t>
  </si>
  <si>
    <t>11172025-017-1</t>
  </si>
  <si>
    <t>11172025-015</t>
  </si>
  <si>
    <t>11172025-015-1</t>
  </si>
  <si>
    <t>11172025-016</t>
  </si>
  <si>
    <t>11172025-016-1</t>
  </si>
  <si>
    <t>11172025-014</t>
  </si>
  <si>
    <t>11172025-014-1</t>
  </si>
  <si>
    <t>11172025-011</t>
  </si>
  <si>
    <t>11172025-011-1</t>
  </si>
  <si>
    <t>11172025-013</t>
  </si>
  <si>
    <t>11172025-013-1</t>
  </si>
  <si>
    <t>11172025-010</t>
  </si>
  <si>
    <t>11172025-010-1</t>
  </si>
  <si>
    <t>11172025-012</t>
  </si>
  <si>
    <t>11172025-012-1</t>
  </si>
  <si>
    <t>11172025-009</t>
  </si>
  <si>
    <t>11172025-009-1</t>
  </si>
  <si>
    <t>11172025-008</t>
  </si>
  <si>
    <t>11172025-008-1</t>
  </si>
  <si>
    <t>11172025-007</t>
  </si>
  <si>
    <t>11172025-007-1</t>
  </si>
  <si>
    <t>11172025-006</t>
  </si>
  <si>
    <t>11172025-006-1</t>
  </si>
  <si>
    <t>11172025-005</t>
  </si>
  <si>
    <t>11172025-005-1</t>
  </si>
  <si>
    <t>v111725.1</t>
  </si>
  <si>
    <t>Project-Level Incentive Reduction per watt</t>
  </si>
  <si>
    <t>Incentive amount</t>
  </si>
  <si>
    <t>Energy Cost Savings</t>
  </si>
  <si>
    <t>ID info added. added SPB calculations for ID Express only</t>
  </si>
  <si>
    <t>v071125.3</t>
  </si>
  <si>
    <t>updated UT measure library incremental cost with the revised inc.costs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</si>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</sst>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#,##0.0000"/>
    <numFmt numFmtId="166" formatCode="0.0\ &quot;years&quot;"/>
    <numFmt numFmtId="167" formatCode="0.0\ &quot;years (Typical Incentives)&quot;"/>
    <numFmt numFmtId="168" formatCode="_(* #,##0_);_(* \(#,##0\);_(* &quot;-&quot;??_);_(@_)"/>
    <numFmt numFmtId="169" formatCode="_(* #,##0.0000_);_(* \(#,##0.0000\);_(* &quot;-&quot;??_);_(@_)"/>
    <numFmt numFmtId="170" formatCode="&quot;$&quot;#,##0.00"/>
    <numFmt numFmtId="171" formatCode="mm/dd/yyyy"/>
    <numFmt numFmtId="172" formatCode="_(&quot;$&quot;* #,##0.00000_);_(&quot;$&quot;* \(#,##0.00000\);_(&quot;$&quot;* &quot;-&quot;??_);_(@_)"/>
    <numFmt numFmtId="173" formatCode="_(&quot;$&quot;* #,##0.0000000_);_(&quot;$&quot;* \(#,##0.0000000\);_(&quot;$&quot;* &quot;-&quot;??_);_(@_)"/>
    <numFmt numFmtId="174" formatCode="0.00000000000"/>
    <numFmt numFmtId="175" formatCode="_(&quot;$&quot;* #,##0_);_(&quot;$&quot;* \(#,##0\);_(&quot;$&quot;* &quot;-&quot;??_);_(@_)"/>
  </numFmts>
  <fonts count="4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rial"/>
      <family val="2"/>
    </font>
    <font>
      <sz val="9"/>
      <color theme="0" tint="-0.499984740745262"/>
      <name val="Arial"/>
      <family val="2"/>
    </font>
    <font>
      <sz val="7"/>
      <color theme="0" tint="-0.499984740745262"/>
      <name val="Arial"/>
      <family val="2"/>
    </font>
    <font>
      <b/>
      <sz val="10"/>
      <color rgb="FF0070CD"/>
      <name val="Arial"/>
      <family val="2"/>
    </font>
    <font>
      <sz val="10"/>
      <color theme="1"/>
      <name val="Arial"/>
      <family val="2"/>
    </font>
    <font>
      <b/>
      <sz val="9"/>
      <color theme="0" tint="-0.499984740745262"/>
      <name val="Arial"/>
      <family val="2"/>
    </font>
    <font>
      <b/>
      <sz val="14"/>
      <color theme="0"/>
      <name val="Arial"/>
      <family val="2"/>
    </font>
    <font>
      <sz val="9"/>
      <color theme="0" tint="-0.34998626667073579"/>
      <name val="Arial"/>
      <family val="2"/>
    </font>
    <font>
      <b/>
      <sz val="10"/>
      <color theme="0" tint="-0.499984740745262"/>
      <name val="Arial"/>
      <family val="2"/>
    </font>
    <font>
      <sz val="28"/>
      <color rgb="FF77BC1F"/>
      <name val="Arial"/>
      <family val="2"/>
    </font>
    <font>
      <sz val="8"/>
      <color rgb="FFC00000"/>
      <name val="Arial"/>
      <family val="2"/>
    </font>
    <font>
      <sz val="7"/>
      <color theme="0" tint="-0.34998626667073579"/>
      <name val="Arial"/>
      <family val="2"/>
    </font>
    <font>
      <sz val="11"/>
      <name val="Arial"/>
      <family val="2"/>
    </font>
    <font>
      <u/>
      <sz val="11"/>
      <color theme="10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2" tint="-0.249977111117893"/>
      <name val="Aptos Narrow"/>
      <family val="2"/>
      <scheme val="minor"/>
    </font>
    <font>
      <sz val="11"/>
      <color theme="2" tint="-0.249977111117893"/>
      <name val="Aptos Narrow"/>
      <family val="2"/>
      <scheme val="minor"/>
    </font>
    <font>
      <b/>
      <sz val="8"/>
      <name val="Arial"/>
      <family val="2"/>
    </font>
    <font>
      <sz val="8"/>
      <color theme="0" tint="-0.249977111117893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22"/>
      <name val="Arial"/>
      <family val="2"/>
    </font>
    <font>
      <b/>
      <sz val="9"/>
      <name val="Arial"/>
      <family val="2"/>
    </font>
    <font>
      <sz val="24"/>
      <name val="Arial"/>
      <family val="2"/>
    </font>
    <font>
      <sz val="14"/>
      <name val="Arial"/>
      <family val="2"/>
    </font>
    <font>
      <sz val="12"/>
      <name val="Arial"/>
      <family val="2"/>
    </font>
    <font>
      <i/>
      <sz val="7"/>
      <name val="Arial"/>
      <family val="2"/>
    </font>
    <font>
      <b/>
      <u/>
      <sz val="11"/>
      <name val="Aptos Narrow"/>
      <family val="2"/>
      <scheme val="minor"/>
    </font>
    <font>
      <sz val="10"/>
      <name val="Arial"/>
      <family val="2"/>
    </font>
    <font>
      <vertAlign val="superscript"/>
      <sz val="10"/>
      <name val="Arial"/>
      <family val="2"/>
    </font>
    <font>
      <i/>
      <sz val="11"/>
      <color theme="1"/>
      <name val="Aptos Narrow"/>
      <family val="2"/>
      <scheme val="minor"/>
    </font>
    <font>
      <b/>
      <sz val="8"/>
      <color theme="1"/>
      <name val="Arial"/>
      <family val="2"/>
    </font>
    <font>
      <b/>
      <sz val="8"/>
      <color theme="0" tint="-0.499984740745262"/>
      <name val="Arial"/>
      <family val="2"/>
    </font>
    <font>
      <sz val="11"/>
      <name val="Aptos Narrow"/>
      <family val="2"/>
      <scheme val="minor"/>
    </font>
    <font>
      <b/>
      <sz val="9"/>
      <color theme="1" tint="0.34998626667073579"/>
      <name val="Arial"/>
      <family val="2"/>
    </font>
    <font>
      <sz val="8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D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1" fillId="0" borderId="0" applyNumberFormat="0" applyFill="0" applyBorder="0" applyAlignment="0" applyProtection="0"/>
  </cellStyleXfs>
  <cellXfs count="187">
    <xf numFmtId="0" fontId="0" fillId="0" borderId="0" xfId="0"/>
    <xf numFmtId="0" fontId="2" fillId="0" borderId="1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Alignment="1">
      <alignment wrapText="1"/>
    </xf>
    <xf numFmtId="0" fontId="8" fillId="3" borderId="0" xfId="0" applyFont="1" applyFill="1"/>
    <xf numFmtId="0" fontId="8" fillId="5" borderId="0" xfId="0" applyFont="1" applyFill="1"/>
    <xf numFmtId="0" fontId="9" fillId="5" borderId="0" xfId="0" applyFont="1" applyFill="1" applyProtection="1">
      <protection hidden="1"/>
    </xf>
    <xf numFmtId="0" fontId="10" fillId="5" borderId="0" xfId="0" applyFont="1" applyFill="1" applyAlignment="1" applyProtection="1">
      <alignment horizontal="right"/>
      <protection hidden="1"/>
    </xf>
    <xf numFmtId="0" fontId="11" fillId="5" borderId="0" xfId="0" applyFont="1" applyFill="1" applyProtection="1">
      <protection hidden="1"/>
    </xf>
    <xf numFmtId="0" fontId="12" fillId="5" borderId="0" xfId="0" applyFont="1" applyFill="1" applyProtection="1">
      <protection hidden="1"/>
    </xf>
    <xf numFmtId="0" fontId="13" fillId="5" borderId="0" xfId="0" applyFont="1" applyFill="1" applyAlignment="1" applyProtection="1">
      <alignment horizontal="left" indent="1"/>
      <protection hidden="1"/>
    </xf>
    <xf numFmtId="0" fontId="15" fillId="4" borderId="0" xfId="0" applyFont="1" applyFill="1" applyProtection="1">
      <protection hidden="1"/>
    </xf>
    <xf numFmtId="0" fontId="9" fillId="4" borderId="0" xfId="0" applyFont="1" applyFill="1" applyProtection="1">
      <protection hidden="1"/>
    </xf>
    <xf numFmtId="0" fontId="16" fillId="4" borderId="0" xfId="0" applyFont="1" applyFill="1" applyProtection="1">
      <protection hidden="1"/>
    </xf>
    <xf numFmtId="0" fontId="16" fillId="4" borderId="0" xfId="0" applyFont="1" applyFill="1" applyAlignment="1" applyProtection="1">
      <alignment horizontal="left" vertical="top" wrapText="1"/>
      <protection hidden="1"/>
    </xf>
    <xf numFmtId="0" fontId="16" fillId="4" borderId="0" xfId="0" applyFont="1" applyFill="1" applyAlignment="1" applyProtection="1">
      <alignment vertical="top"/>
      <protection hidden="1"/>
    </xf>
    <xf numFmtId="0" fontId="19" fillId="4" borderId="0" xfId="0" applyFont="1" applyFill="1" applyAlignment="1" applyProtection="1">
      <alignment vertical="top" wrapText="1"/>
      <protection hidden="1"/>
    </xf>
    <xf numFmtId="14" fontId="10" fillId="5" borderId="0" xfId="0" applyNumberFormat="1" applyFont="1" applyFill="1" applyAlignment="1" applyProtection="1">
      <alignment horizontal="right" vertical="top"/>
      <protection hidden="1"/>
    </xf>
    <xf numFmtId="0" fontId="0" fillId="5" borderId="0" xfId="0" applyFill="1"/>
    <xf numFmtId="0" fontId="4" fillId="3" borderId="0" xfId="0" applyFont="1" applyFill="1" applyAlignment="1">
      <alignment vertical="center" wrapText="1"/>
    </xf>
    <xf numFmtId="0" fontId="10" fillId="5" borderId="0" xfId="0" applyFont="1" applyFill="1" applyAlignment="1" applyProtection="1">
      <alignment vertical="center" wrapText="1"/>
      <protection hidden="1"/>
    </xf>
    <xf numFmtId="0" fontId="10" fillId="5" borderId="0" xfId="0" applyFont="1" applyFill="1" applyAlignment="1" applyProtection="1">
      <alignment horizontal="left" vertical="center" wrapText="1"/>
      <protection hidden="1"/>
    </xf>
    <xf numFmtId="0" fontId="4" fillId="3" borderId="0" xfId="0" applyFont="1" applyFill="1" applyAlignment="1">
      <alignment wrapText="1"/>
    </xf>
    <xf numFmtId="0" fontId="10" fillId="5" borderId="0" xfId="0" quotePrefix="1" applyFont="1" applyFill="1" applyAlignment="1" applyProtection="1">
      <alignment horizontal="right" vertical="top" wrapText="1"/>
      <protection hidden="1"/>
    </xf>
    <xf numFmtId="0" fontId="10" fillId="5" borderId="0" xfId="0" applyFont="1" applyFill="1" applyAlignment="1" applyProtection="1">
      <alignment wrapText="1"/>
      <protection hidden="1"/>
    </xf>
    <xf numFmtId="0" fontId="10" fillId="5" borderId="0" xfId="0" applyFont="1" applyFill="1" applyAlignment="1" applyProtection="1">
      <alignment vertical="top" wrapText="1"/>
      <protection hidden="1"/>
    </xf>
    <xf numFmtId="0" fontId="10" fillId="5" borderId="0" xfId="0" applyFont="1" applyFill="1" applyAlignment="1" applyProtection="1">
      <alignment vertical="top"/>
      <protection hidden="1"/>
    </xf>
    <xf numFmtId="0" fontId="10" fillId="4" borderId="0" xfId="0" applyFont="1" applyFill="1" applyAlignment="1" applyProtection="1">
      <alignment horizontal="left" vertical="top" wrapText="1" indent="4"/>
      <protection hidden="1"/>
    </xf>
    <xf numFmtId="0" fontId="13" fillId="4" borderId="0" xfId="0" applyFont="1" applyFill="1" applyProtection="1">
      <protection hidden="1"/>
    </xf>
    <xf numFmtId="0" fontId="10" fillId="4" borderId="0" xfId="0" applyFont="1" applyFill="1" applyAlignment="1" applyProtection="1">
      <alignment vertical="top"/>
      <protection hidden="1"/>
    </xf>
    <xf numFmtId="0" fontId="4" fillId="3" borderId="0" xfId="0" applyFont="1" applyFill="1" applyAlignment="1" applyProtection="1">
      <alignment vertical="center" wrapText="1"/>
      <protection hidden="1"/>
    </xf>
    <xf numFmtId="0" fontId="0" fillId="5" borderId="0" xfId="0" applyFill="1" applyAlignment="1">
      <alignment horizontal="center"/>
    </xf>
    <xf numFmtId="0" fontId="11" fillId="5" borderId="0" xfId="0" applyFont="1" applyFill="1" applyAlignment="1" applyProtection="1">
      <alignment horizontal="right"/>
      <protection hidden="1"/>
    </xf>
    <xf numFmtId="0" fontId="20" fillId="5" borderId="0" xfId="0" applyFont="1" applyFill="1" applyAlignment="1" applyProtection="1">
      <alignment horizontal="center" wrapText="1"/>
      <protection locked="0"/>
    </xf>
    <xf numFmtId="0" fontId="0" fillId="5" borderId="0" xfId="0" applyFill="1" applyAlignment="1">
      <alignment horizontal="right"/>
    </xf>
    <xf numFmtId="0" fontId="21" fillId="5" borderId="0" xfId="3" applyFill="1" applyAlignment="1" applyProtection="1">
      <alignment vertical="top"/>
      <protection hidden="1"/>
    </xf>
    <xf numFmtId="0" fontId="8" fillId="5" borderId="0" xfId="0" applyFont="1" applyFill="1" applyAlignment="1">
      <alignment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 applyProtection="1">
      <alignment horizontal="center" vertical="center" wrapText="1"/>
      <protection hidden="1"/>
    </xf>
    <xf numFmtId="0" fontId="13" fillId="5" borderId="0" xfId="0" applyFont="1" applyFill="1" applyAlignment="1" applyProtection="1">
      <alignment horizontal="left" vertical="center" indent="1"/>
      <protection hidden="1"/>
    </xf>
    <xf numFmtId="0" fontId="0" fillId="5" borderId="0" xfId="0" applyFill="1" applyAlignment="1">
      <alignment vertical="center"/>
    </xf>
    <xf numFmtId="0" fontId="2" fillId="0" borderId="14" xfId="0" applyFont="1" applyBorder="1"/>
    <xf numFmtId="0" fontId="0" fillId="0" borderId="15" xfId="0" applyBorder="1"/>
    <xf numFmtId="0" fontId="0" fillId="0" borderId="16" xfId="0" applyBorder="1"/>
    <xf numFmtId="0" fontId="3" fillId="3" borderId="17" xfId="0" applyFont="1" applyFill="1" applyBorder="1" applyAlignment="1" applyProtection="1">
      <alignment vertical="center" wrapText="1"/>
      <protection hidden="1"/>
    </xf>
    <xf numFmtId="0" fontId="3" fillId="3" borderId="12" xfId="0" applyFont="1" applyFill="1" applyBorder="1" applyAlignment="1" applyProtection="1">
      <alignment horizontal="center" vertical="center" wrapText="1"/>
      <protection hidden="1"/>
    </xf>
    <xf numFmtId="0" fontId="6" fillId="0" borderId="13" xfId="0" applyFont="1" applyBorder="1"/>
    <xf numFmtId="0" fontId="7" fillId="0" borderId="13" xfId="0" applyFont="1" applyBorder="1"/>
    <xf numFmtId="168" fontId="6" fillId="0" borderId="13" xfId="1" applyNumberFormat="1" applyFont="1" applyBorder="1"/>
    <xf numFmtId="0" fontId="3" fillId="2" borderId="20" xfId="0" applyFont="1" applyFill="1" applyBorder="1" applyAlignment="1" applyProtection="1">
      <alignment horizontal="center" vertical="center" wrapText="1"/>
      <protection locked="0"/>
    </xf>
    <xf numFmtId="3" fontId="5" fillId="4" borderId="20" xfId="0" applyNumberFormat="1" applyFont="1" applyFill="1" applyBorder="1" applyAlignment="1">
      <alignment horizontal="center" vertical="center" shrinkToFit="1"/>
    </xf>
    <xf numFmtId="165" fontId="5" fillId="4" borderId="20" xfId="0" applyNumberFormat="1" applyFont="1" applyFill="1" applyBorder="1" applyAlignment="1">
      <alignment horizontal="center" vertical="center" shrinkToFit="1"/>
    </xf>
    <xf numFmtId="0" fontId="3" fillId="4" borderId="21" xfId="0" applyFont="1" applyFill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 vertical="center" wrapText="1"/>
    </xf>
    <xf numFmtId="0" fontId="0" fillId="0" borderId="19" xfId="0" applyBorder="1"/>
    <xf numFmtId="0" fontId="0" fillId="0" borderId="14" xfId="0" applyBorder="1"/>
    <xf numFmtId="0" fontId="2" fillId="0" borderId="0" xfId="0" applyFont="1"/>
    <xf numFmtId="0" fontId="2" fillId="0" borderId="3" xfId="0" applyFont="1" applyBorder="1"/>
    <xf numFmtId="14" fontId="0" fillId="0" borderId="0" xfId="0" applyNumberFormat="1"/>
    <xf numFmtId="169" fontId="6" fillId="0" borderId="13" xfId="1" applyNumberFormat="1" applyFont="1" applyBorder="1"/>
    <xf numFmtId="3" fontId="7" fillId="0" borderId="13" xfId="0" applyNumberFormat="1" applyFont="1" applyBorder="1"/>
    <xf numFmtId="44" fontId="5" fillId="4" borderId="20" xfId="2" applyFont="1" applyFill="1" applyBorder="1" applyAlignment="1">
      <alignment horizontal="center" vertical="center" shrinkToFit="1"/>
    </xf>
    <xf numFmtId="44" fontId="7" fillId="0" borderId="13" xfId="0" applyNumberFormat="1" applyFont="1" applyBorder="1"/>
    <xf numFmtId="0" fontId="4" fillId="3" borderId="23" xfId="0" applyFont="1" applyFill="1" applyBorder="1" applyAlignment="1" applyProtection="1">
      <alignment vertical="center" wrapText="1"/>
      <protection hidden="1"/>
    </xf>
    <xf numFmtId="0" fontId="4" fillId="3" borderId="25" xfId="0" applyFont="1" applyFill="1" applyBorder="1" applyAlignment="1" applyProtection="1">
      <alignment vertical="center" wrapText="1"/>
      <protection hidden="1"/>
    </xf>
    <xf numFmtId="0" fontId="4" fillId="3" borderId="27" xfId="0" applyFont="1" applyFill="1" applyBorder="1" applyAlignment="1" applyProtection="1">
      <alignment vertical="center" wrapText="1"/>
      <protection hidden="1"/>
    </xf>
    <xf numFmtId="0" fontId="10" fillId="4" borderId="0" xfId="0" applyFont="1" applyFill="1" applyAlignment="1" applyProtection="1">
      <alignment vertical="top" wrapText="1"/>
      <protection hidden="1"/>
    </xf>
    <xf numFmtId="0" fontId="25" fillId="0" borderId="0" xfId="0" applyFont="1"/>
    <xf numFmtId="0" fontId="4" fillId="7" borderId="28" xfId="0" applyFont="1" applyFill="1" applyBorder="1" applyAlignment="1" applyProtection="1">
      <alignment horizontal="left" vertical="center" wrapText="1"/>
      <protection hidden="1"/>
    </xf>
    <xf numFmtId="0" fontId="7" fillId="0" borderId="13" xfId="0" applyFont="1" applyBorder="1" applyAlignment="1">
      <alignment wrapText="1"/>
    </xf>
    <xf numFmtId="0" fontId="3" fillId="2" borderId="9" xfId="0" applyFont="1" applyFill="1" applyBorder="1" applyAlignment="1" applyProtection="1">
      <alignment vertical="center" wrapText="1"/>
      <protection locked="0"/>
    </xf>
    <xf numFmtId="44" fontId="3" fillId="2" borderId="9" xfId="2" applyFont="1" applyFill="1" applyBorder="1" applyAlignment="1" applyProtection="1">
      <alignment vertical="center" wrapText="1"/>
      <protection locked="0"/>
    </xf>
    <xf numFmtId="44" fontId="26" fillId="2" borderId="9" xfId="2" applyFont="1" applyFill="1" applyBorder="1" applyAlignment="1" applyProtection="1">
      <alignment vertical="center" wrapText="1"/>
      <protection locked="0"/>
    </xf>
    <xf numFmtId="44" fontId="26" fillId="4" borderId="13" xfId="2" applyFont="1" applyFill="1" applyBorder="1" applyAlignment="1" applyProtection="1">
      <alignment horizontal="center" vertical="center" wrapText="1"/>
    </xf>
    <xf numFmtId="0" fontId="27" fillId="3" borderId="0" xfId="0" applyFont="1" applyFill="1" applyAlignment="1" applyProtection="1">
      <alignment vertical="center" wrapText="1"/>
      <protection hidden="1"/>
    </xf>
    <xf numFmtId="1" fontId="27" fillId="3" borderId="0" xfId="0" applyNumberFormat="1" applyFont="1" applyFill="1" applyAlignment="1" applyProtection="1">
      <alignment vertical="center" wrapText="1"/>
      <protection hidden="1"/>
    </xf>
    <xf numFmtId="0" fontId="4" fillId="7" borderId="24" xfId="0" applyFont="1" applyFill="1" applyBorder="1" applyAlignment="1" applyProtection="1">
      <alignment horizontal="left" vertical="center" wrapText="1"/>
      <protection locked="0" hidden="1"/>
    </xf>
    <xf numFmtId="0" fontId="4" fillId="7" borderId="26" xfId="0" applyFont="1" applyFill="1" applyBorder="1" applyAlignment="1" applyProtection="1">
      <alignment horizontal="left" vertical="center" wrapText="1"/>
      <protection locked="0" hidden="1"/>
    </xf>
    <xf numFmtId="170" fontId="4" fillId="7" borderId="26" xfId="0" applyNumberFormat="1" applyFont="1" applyFill="1" applyBorder="1" applyAlignment="1" applyProtection="1">
      <alignment horizontal="left" vertical="center" wrapText="1"/>
      <protection hidden="1"/>
    </xf>
    <xf numFmtId="0" fontId="2" fillId="8" borderId="0" xfId="0" applyFont="1" applyFill="1" applyAlignment="1">
      <alignment vertical="center"/>
    </xf>
    <xf numFmtId="0" fontId="2" fillId="8" borderId="0" xfId="0" applyFont="1" applyFill="1" applyAlignment="1">
      <alignment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3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2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28" fillId="5" borderId="0" xfId="0" quotePrefix="1" applyFont="1" applyFill="1" applyAlignment="1" applyProtection="1">
      <alignment horizontal="right" vertical="center" wrapText="1"/>
      <protection hidden="1"/>
    </xf>
    <xf numFmtId="0" fontId="28" fillId="5" borderId="0" xfId="0" applyFont="1" applyFill="1" applyAlignment="1" applyProtection="1">
      <alignment vertical="center"/>
      <protection hidden="1"/>
    </xf>
    <xf numFmtId="0" fontId="28" fillId="5" borderId="0" xfId="0" applyFont="1" applyFill="1" applyAlignment="1" applyProtection="1">
      <alignment vertical="center" wrapText="1"/>
      <protection hidden="1"/>
    </xf>
    <xf numFmtId="0" fontId="28" fillId="5" borderId="0" xfId="0" applyFont="1" applyFill="1" applyAlignment="1" applyProtection="1">
      <alignment vertical="top" wrapText="1"/>
      <protection hidden="1"/>
    </xf>
    <xf numFmtId="0" fontId="28" fillId="5" borderId="0" xfId="0" applyFont="1" applyFill="1" applyAlignment="1" applyProtection="1">
      <alignment wrapText="1"/>
      <protection hidden="1"/>
    </xf>
    <xf numFmtId="0" fontId="31" fillId="4" borderId="0" xfId="0" applyFont="1" applyFill="1" applyProtection="1">
      <protection hidden="1"/>
    </xf>
    <xf numFmtId="0" fontId="33" fillId="4" borderId="0" xfId="0" applyFont="1" applyFill="1" applyProtection="1">
      <protection hidden="1"/>
    </xf>
    <xf numFmtId="0" fontId="3" fillId="4" borderId="0" xfId="0" applyFont="1" applyFill="1" applyAlignment="1" applyProtection="1">
      <alignment horizontal="left" vertical="center" wrapText="1"/>
      <protection hidden="1"/>
    </xf>
    <xf numFmtId="0" fontId="3" fillId="4" borderId="0" xfId="0" applyFont="1" applyFill="1" applyAlignment="1" applyProtection="1">
      <alignment horizontal="left" vertical="center"/>
      <protection hidden="1"/>
    </xf>
    <xf numFmtId="1" fontId="30" fillId="4" borderId="0" xfId="0" applyNumberFormat="1" applyFont="1" applyFill="1" applyAlignment="1" applyProtection="1">
      <alignment horizontal="center" vertical="center" wrapText="1"/>
      <protection hidden="1"/>
    </xf>
    <xf numFmtId="2" fontId="30" fillId="4" borderId="0" xfId="0" applyNumberFormat="1" applyFont="1" applyFill="1" applyAlignment="1" applyProtection="1">
      <alignment horizontal="center" vertical="center" wrapText="1"/>
      <protection hidden="1"/>
    </xf>
    <xf numFmtId="0" fontId="3" fillId="4" borderId="0" xfId="0" applyFont="1" applyFill="1" applyAlignment="1" applyProtection="1">
      <alignment vertical="center"/>
      <protection hidden="1"/>
    </xf>
    <xf numFmtId="2" fontId="30" fillId="4" borderId="0" xfId="0" applyNumberFormat="1" applyFont="1" applyFill="1" applyAlignment="1" applyProtection="1">
      <alignment horizontal="center" vertical="center"/>
      <protection hidden="1"/>
    </xf>
    <xf numFmtId="0" fontId="28" fillId="4" borderId="0" xfId="0" applyFont="1" applyFill="1" applyProtection="1">
      <protection hidden="1"/>
    </xf>
    <xf numFmtId="0" fontId="28" fillId="4" borderId="0" xfId="0" applyFont="1" applyFill="1" applyAlignment="1" applyProtection="1">
      <alignment vertical="top"/>
      <protection hidden="1"/>
    </xf>
    <xf numFmtId="0" fontId="28" fillId="4" borderId="0" xfId="0" applyFont="1" applyFill="1" applyAlignment="1" applyProtection="1">
      <alignment vertical="top" wrapText="1"/>
      <protection hidden="1"/>
    </xf>
    <xf numFmtId="0" fontId="28" fillId="4" borderId="0" xfId="0" applyFont="1" applyFill="1" applyAlignment="1" applyProtection="1">
      <alignment horizontal="left" vertical="center"/>
      <protection hidden="1"/>
    </xf>
    <xf numFmtId="0" fontId="28" fillId="4" borderId="0" xfId="0" applyFont="1" applyFill="1" applyAlignment="1" applyProtection="1">
      <alignment horizontal="left" vertical="top" wrapText="1" indent="4"/>
      <protection hidden="1"/>
    </xf>
    <xf numFmtId="166" fontId="35" fillId="4" borderId="0" xfId="0" applyNumberFormat="1" applyFont="1" applyFill="1" applyProtection="1">
      <protection hidden="1"/>
    </xf>
    <xf numFmtId="0" fontId="3" fillId="4" borderId="0" xfId="0" applyFont="1" applyFill="1" applyAlignment="1" applyProtection="1">
      <alignment wrapText="1"/>
      <protection hidden="1"/>
    </xf>
    <xf numFmtId="167" fontId="37" fillId="4" borderId="0" xfId="0" applyNumberFormat="1" applyFont="1" applyFill="1" applyAlignment="1" applyProtection="1">
      <alignment horizontal="center" vertical="center"/>
      <protection hidden="1"/>
    </xf>
    <xf numFmtId="164" fontId="32" fillId="4" borderId="0" xfId="0" applyNumberFormat="1" applyFont="1" applyFill="1" applyAlignment="1" applyProtection="1">
      <alignment horizontal="right" vertical="center" shrinkToFit="1"/>
      <protection hidden="1"/>
    </xf>
    <xf numFmtId="0" fontId="30" fillId="4" borderId="0" xfId="0" applyFont="1" applyFill="1" applyAlignment="1" applyProtection="1">
      <alignment horizontal="left" vertical="top" wrapText="1"/>
      <protection hidden="1"/>
    </xf>
    <xf numFmtId="0" fontId="30" fillId="4" borderId="0" xfId="0" applyFont="1" applyFill="1" applyAlignment="1" applyProtection="1">
      <alignment vertical="top"/>
      <protection hidden="1"/>
    </xf>
    <xf numFmtId="0" fontId="3" fillId="4" borderId="0" xfId="0" applyFont="1" applyFill="1" applyAlignment="1" applyProtection="1">
      <alignment vertical="top"/>
      <protection hidden="1"/>
    </xf>
    <xf numFmtId="2" fontId="30" fillId="4" borderId="0" xfId="0" applyNumberFormat="1" applyFont="1" applyFill="1" applyAlignment="1" applyProtection="1">
      <alignment horizontal="center" vertical="top"/>
      <protection hidden="1"/>
    </xf>
    <xf numFmtId="0" fontId="29" fillId="5" borderId="0" xfId="0" applyFont="1" applyFill="1" applyAlignment="1" applyProtection="1">
      <alignment wrapText="1"/>
      <protection hidden="1"/>
    </xf>
    <xf numFmtId="0" fontId="39" fillId="4" borderId="0" xfId="0" applyFont="1" applyFill="1" applyProtection="1">
      <protection hidden="1"/>
    </xf>
    <xf numFmtId="0" fontId="39" fillId="4" borderId="0" xfId="0" applyFont="1" applyFill="1" applyAlignment="1" applyProtection="1">
      <alignment horizontal="left" indent="3"/>
      <protection hidden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>
      <alignment vertical="center" wrapText="1"/>
    </xf>
    <xf numFmtId="0" fontId="26" fillId="3" borderId="11" xfId="0" applyFont="1" applyFill="1" applyBorder="1" applyAlignment="1">
      <alignment horizontal="center" vertical="center" wrapText="1"/>
    </xf>
    <xf numFmtId="0" fontId="42" fillId="3" borderId="11" xfId="0" applyFont="1" applyFill="1" applyBorder="1" applyAlignment="1">
      <alignment horizontal="center" vertical="center" wrapText="1"/>
    </xf>
    <xf numFmtId="44" fontId="26" fillId="2" borderId="0" xfId="2" applyFont="1" applyFill="1" applyBorder="1" applyAlignment="1" applyProtection="1">
      <alignment vertical="center" wrapText="1"/>
      <protection locked="0"/>
    </xf>
    <xf numFmtId="14" fontId="26" fillId="2" borderId="0" xfId="2" applyNumberFormat="1" applyFont="1" applyFill="1" applyBorder="1" applyAlignment="1" applyProtection="1">
      <alignment vertical="center" wrapText="1"/>
      <protection locked="0"/>
    </xf>
    <xf numFmtId="0" fontId="2" fillId="0" borderId="2" xfId="0" applyFont="1" applyBorder="1"/>
    <xf numFmtId="171" fontId="0" fillId="0" borderId="0" xfId="0" applyNumberFormat="1"/>
    <xf numFmtId="14" fontId="4" fillId="7" borderId="26" xfId="0" applyNumberFormat="1" applyFont="1" applyFill="1" applyBorder="1" applyAlignment="1" applyProtection="1">
      <alignment horizontal="left" vertical="center" wrapText="1"/>
      <protection locked="0" hidden="1"/>
    </xf>
    <xf numFmtId="0" fontId="0" fillId="9" borderId="0" xfId="0" applyFill="1" applyAlignment="1">
      <alignment vertical="center"/>
    </xf>
    <xf numFmtId="0" fontId="43" fillId="5" borderId="0" xfId="0" applyFont="1" applyFill="1" applyAlignment="1" applyProtection="1">
      <alignment horizontal="left" vertical="center" indent="1"/>
      <protection hidden="1"/>
    </xf>
    <xf numFmtId="0" fontId="0" fillId="0" borderId="4" xfId="0" applyBorder="1" applyAlignment="1">
      <alignment horizontal="right"/>
    </xf>
    <xf numFmtId="0" fontId="44" fillId="5" borderId="0" xfId="0" applyFont="1" applyFill="1"/>
    <xf numFmtId="0" fontId="45" fillId="5" borderId="0" xfId="0" applyFont="1" applyFill="1" applyAlignment="1" applyProtection="1">
      <alignment horizontal="left" vertical="center" indent="1"/>
      <protection hidden="1"/>
    </xf>
    <xf numFmtId="0" fontId="24" fillId="0" borderId="0" xfId="0" applyFont="1" applyAlignment="1">
      <alignment vertical="center"/>
    </xf>
    <xf numFmtId="0" fontId="9" fillId="5" borderId="0" xfId="0" applyFont="1" applyFill="1" applyAlignment="1" applyProtection="1">
      <alignment wrapText="1"/>
      <protection hidden="1"/>
    </xf>
    <xf numFmtId="3" fontId="5" fillId="8" borderId="20" xfId="0" applyNumberFormat="1" applyFont="1" applyFill="1" applyBorder="1" applyAlignment="1">
      <alignment horizontal="center" vertical="center" shrinkToFit="1"/>
    </xf>
    <xf numFmtId="172" fontId="3" fillId="4" borderId="9" xfId="2" applyNumberFormat="1" applyFont="1" applyFill="1" applyBorder="1" applyAlignment="1" applyProtection="1">
      <alignment horizontal="center" vertical="center" wrapText="1"/>
    </xf>
    <xf numFmtId="172" fontId="6" fillId="0" borderId="8" xfId="2" applyNumberFormat="1" applyFont="1" applyBorder="1"/>
    <xf numFmtId="173" fontId="6" fillId="0" borderId="8" xfId="2" applyNumberFormat="1" applyFont="1" applyBorder="1"/>
    <xf numFmtId="173" fontId="5" fillId="4" borderId="18" xfId="2" applyNumberFormat="1" applyFont="1" applyFill="1" applyBorder="1" applyAlignment="1" applyProtection="1">
      <alignment horizontal="center" vertical="center" shrinkToFit="1"/>
    </xf>
    <xf numFmtId="174" fontId="9" fillId="5" borderId="0" xfId="0" applyNumberFormat="1" applyFont="1" applyFill="1" applyProtection="1">
      <protection hidden="1"/>
    </xf>
    <xf numFmtId="2" fontId="0" fillId="0" borderId="0" xfId="0" applyNumberFormat="1"/>
    <xf numFmtId="0" fontId="9" fillId="5" borderId="0" xfId="0" applyFont="1" applyFill="1" applyAlignment="1" applyProtection="1">
      <alignment horizontal="center" wrapText="1"/>
      <protection hidden="1"/>
    </xf>
    <xf numFmtId="0" fontId="0" fillId="5" borderId="0" xfId="0" applyFill="1" applyAlignment="1">
      <alignment horizontal="center"/>
    </xf>
    <xf numFmtId="44" fontId="26" fillId="2" borderId="29" xfId="2" applyFont="1" applyFill="1" applyBorder="1" applyAlignment="1" applyProtection="1">
      <alignment horizontal="center" vertical="center" wrapText="1"/>
    </xf>
    <xf numFmtId="44" fontId="26" fillId="2" borderId="30" xfId="2" applyFont="1" applyFill="1" applyBorder="1" applyAlignment="1" applyProtection="1">
      <alignment horizontal="center" vertical="center" wrapText="1"/>
    </xf>
    <xf numFmtId="0" fontId="26" fillId="3" borderId="29" xfId="0" applyFont="1" applyFill="1" applyBorder="1" applyAlignment="1">
      <alignment horizontal="center" vertical="center" wrapText="1"/>
    </xf>
    <xf numFmtId="0" fontId="26" fillId="3" borderId="30" xfId="0" applyFont="1" applyFill="1" applyBorder="1" applyAlignment="1">
      <alignment horizontal="center" vertical="center" wrapText="1"/>
    </xf>
    <xf numFmtId="14" fontId="26" fillId="2" borderId="29" xfId="2" applyNumberFormat="1" applyFont="1" applyFill="1" applyBorder="1" applyAlignment="1" applyProtection="1">
      <alignment horizontal="center" vertical="center" wrapText="1"/>
      <protection locked="0"/>
    </xf>
    <xf numFmtId="14" fontId="26" fillId="2" borderId="30" xfId="2" applyNumberFormat="1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Alignment="1" applyProtection="1">
      <alignment horizontal="center" wrapText="1"/>
      <protection hidden="1"/>
    </xf>
    <xf numFmtId="0" fontId="3" fillId="2" borderId="9" xfId="0" applyFont="1" applyFill="1" applyBorder="1" applyAlignment="1" applyProtection="1">
      <alignment horizontal="center" vertical="center" wrapText="1"/>
      <protection locked="0"/>
    </xf>
    <xf numFmtId="0" fontId="21" fillId="2" borderId="9" xfId="3" applyFill="1" applyBorder="1" applyAlignment="1" applyProtection="1">
      <alignment horizontal="center" vertical="center" wrapText="1"/>
      <protection locked="0"/>
    </xf>
    <xf numFmtId="44" fontId="3" fillId="2" borderId="9" xfId="2" applyFont="1" applyFill="1" applyBorder="1" applyAlignment="1" applyProtection="1">
      <alignment horizontal="center" vertical="center" wrapText="1"/>
      <protection locked="0"/>
    </xf>
    <xf numFmtId="44" fontId="3" fillId="2" borderId="29" xfId="2" applyFont="1" applyFill="1" applyBorder="1" applyAlignment="1" applyProtection="1">
      <alignment horizontal="center" vertical="center" wrapText="1"/>
      <protection locked="0"/>
    </xf>
    <xf numFmtId="44" fontId="3" fillId="2" borderId="30" xfId="2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left" vertical="center"/>
    </xf>
    <xf numFmtId="170" fontId="17" fillId="4" borderId="0" xfId="0" applyNumberFormat="1" applyFont="1" applyFill="1" applyAlignment="1" applyProtection="1">
      <alignment horizontal="right" vertical="center" shrinkToFit="1"/>
      <protection hidden="1"/>
    </xf>
    <xf numFmtId="0" fontId="18" fillId="4" borderId="0" xfId="0" applyFont="1" applyFill="1" applyAlignment="1" applyProtection="1">
      <alignment horizontal="left" vertical="center" wrapText="1"/>
      <protection hidden="1"/>
    </xf>
    <xf numFmtId="3" fontId="34" fillId="4" borderId="0" xfId="0" applyNumberFormat="1" applyFont="1" applyFill="1" applyAlignment="1" applyProtection="1">
      <alignment vertical="center" shrinkToFit="1"/>
      <protection hidden="1"/>
    </xf>
    <xf numFmtId="0" fontId="3" fillId="4" borderId="0" xfId="0" applyFont="1" applyFill="1" applyAlignment="1" applyProtection="1">
      <alignment horizontal="left" vertical="center" wrapText="1"/>
      <protection hidden="1"/>
    </xf>
    <xf numFmtId="0" fontId="3" fillId="4" borderId="0" xfId="0" applyFont="1" applyFill="1" applyAlignment="1" applyProtection="1">
      <alignment horizontal="left" vertical="center"/>
      <protection hidden="1"/>
    </xf>
    <xf numFmtId="0" fontId="3" fillId="4" borderId="0" xfId="0" applyFont="1" applyFill="1" applyAlignment="1" applyProtection="1">
      <alignment wrapText="1"/>
      <protection hidden="1"/>
    </xf>
    <xf numFmtId="167" fontId="37" fillId="4" borderId="0" xfId="0" applyNumberFormat="1" applyFont="1" applyFill="1" applyAlignment="1" applyProtection="1">
      <alignment horizontal="center" vertical="center"/>
      <protection hidden="1"/>
    </xf>
    <xf numFmtId="0" fontId="14" fillId="6" borderId="0" xfId="0" applyFont="1" applyFill="1" applyAlignment="1" applyProtection="1">
      <alignment horizontal="left" vertical="center" indent="1"/>
      <protection hidden="1"/>
    </xf>
    <xf numFmtId="170" fontId="34" fillId="4" borderId="0" xfId="0" applyNumberFormat="1" applyFont="1" applyFill="1" applyAlignment="1" applyProtection="1">
      <alignment horizontal="right" vertical="center" shrinkToFit="1"/>
      <protection hidden="1"/>
    </xf>
    <xf numFmtId="166" fontId="36" fillId="4" borderId="0" xfId="0" applyNumberFormat="1" applyFont="1" applyFill="1" applyAlignment="1" applyProtection="1">
      <alignment horizontal="right"/>
      <protection hidden="1"/>
    </xf>
    <xf numFmtId="0" fontId="31" fillId="4" borderId="0" xfId="0" applyFont="1" applyFill="1" applyAlignment="1" applyProtection="1">
      <alignment horizontal="center" vertical="center" wrapText="1"/>
      <protection hidden="1"/>
    </xf>
    <xf numFmtId="175" fontId="32" fillId="4" borderId="0" xfId="2" applyNumberFormat="1" applyFont="1" applyFill="1" applyBorder="1" applyAlignment="1" applyProtection="1">
      <alignment horizontal="center" vertical="center" shrinkToFit="1"/>
      <protection hidden="1"/>
    </xf>
    <xf numFmtId="170" fontId="32" fillId="4" borderId="0" xfId="0" applyNumberFormat="1" applyFont="1" applyFill="1" applyAlignment="1" applyProtection="1">
      <alignment horizontal="left" vertical="center" shrinkToFit="1"/>
      <protection hidden="1"/>
    </xf>
    <xf numFmtId="0" fontId="32" fillId="4" borderId="0" xfId="0" applyFont="1" applyFill="1" applyAlignment="1" applyProtection="1">
      <alignment horizontal="left" vertical="center" shrinkToFit="1"/>
      <protection hidden="1"/>
    </xf>
    <xf numFmtId="166" fontId="36" fillId="4" borderId="0" xfId="0" applyNumberFormat="1" applyFont="1" applyFill="1" applyAlignment="1" applyProtection="1">
      <alignment horizontal="right" vertical="center" indent="1"/>
      <protection hidden="1"/>
    </xf>
    <xf numFmtId="0" fontId="28" fillId="5" borderId="0" xfId="0" applyFont="1" applyFill="1" applyAlignment="1" applyProtection="1">
      <alignment horizontal="center" vertical="center" wrapText="1"/>
      <protection hidden="1"/>
    </xf>
    <xf numFmtId="0" fontId="38" fillId="5" borderId="0" xfId="3" applyFont="1" applyFill="1" applyAlignment="1" applyProtection="1">
      <alignment horizontal="center" wrapText="1"/>
      <protection hidden="1"/>
    </xf>
    <xf numFmtId="164" fontId="32" fillId="4" borderId="0" xfId="0" applyNumberFormat="1" applyFont="1" applyFill="1" applyAlignment="1" applyProtection="1">
      <alignment horizontal="right" vertical="center" shrinkToFit="1"/>
      <protection hidden="1"/>
    </xf>
    <xf numFmtId="0" fontId="0" fillId="0" borderId="0" xfId="0" applyAlignment="1">
      <alignment horizontal="center"/>
    </xf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6"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9" formatCode="m/d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Types" Target="richData/rdRichValueTyp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E07-48F1-9E12-66C2E60FCEFC}"/>
              </c:ext>
            </c:extLst>
          </c:dPt>
          <c:dPt>
            <c:idx val="1"/>
            <c:bubble3D val="0"/>
            <c:spPr>
              <a:solidFill>
                <a:srgbClr val="0070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3E07-48F1-9E12-66C2E60FCEFC}"/>
              </c:ext>
            </c:extLst>
          </c:dPt>
          <c:dLbls>
            <c:dLbl>
              <c:idx val="0"/>
              <c:tx>
                <c:rich>
                  <a:bodyPr rot="0" spcFirstLastPara="1" vertOverflow="clip" horzOverflow="clip" vert="horz" wrap="square" lIns="0" tIns="0" rIns="0" bIns="0" anchor="t" anchorCtr="0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1B64E2D5-75EC-4B8E-9387-8CD8F3C539F9}" type="CATEGORYNAME">
                      <a:rPr lang="en-US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[CATEGORY NAME]</a:t>
                    </a:fld>
                    <a:r>
                      <a:rPr lang="en-US" baseline="0"/>
                      <a:t>
$</a:t>
                    </a:r>
                    <a:fld id="{7855BA0B-D1D0-4F6B-B82B-A1AF080BB8DF}" type="VALU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[VALUE]</a:t>
                    </a:fld>
                    <a:r>
                      <a:rPr lang="en-US" baseline="0"/>
                      <a:t>
</a:t>
                    </a:r>
                    <a:fld id="{FABDF6B3-9976-4CDE-8E25-E20C83B367C9}" type="PERCENTAG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[PERCENTAGE]</a:t>
                    </a:fld>
                    <a:endParaRPr lang="en-US" baseline="0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0" tIns="0" rIns="0" bIns="0" anchor="t" anchorCtr="0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33669907452354109"/>
                      <c:h val="0.3249644369379042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E07-48F1-9E12-66C2E60FCEFC}"/>
                </c:ext>
              </c:extLst>
            </c:dLbl>
            <c:dLbl>
              <c:idx val="1"/>
              <c:tx>
                <c:rich>
                  <a:bodyPr rot="0" spcFirstLastPara="1" vertOverflow="clip" horzOverflow="clip" vert="horz" wrap="square" lIns="0" tIns="0" rIns="0" bIns="0" anchor="t" anchorCtr="0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782C0734-160D-42A5-9859-01DAECB9FD27}" type="CATEGORYNAME">
                      <a:rPr lang="en-US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[CATEGORY NAME]</a:t>
                    </a:fld>
                    <a:r>
                      <a:rPr lang="en-US" baseline="0"/>
                      <a:t>
$</a:t>
                    </a:r>
                    <a:fld id="{27DC1323-BEA4-451D-B002-50734DF6900C}" type="VALU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[VALUE]</a:t>
                    </a:fld>
                    <a:r>
                      <a:rPr lang="en-US" baseline="0"/>
                      <a:t>
</a:t>
                    </a:r>
                    <a:fld id="{5E37E8AC-0EDF-460F-BF7F-B8729EDF0F0E}" type="PERCENTAG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[PERCENTAGE]</a:t>
                    </a:fld>
                    <a:endParaRPr lang="en-US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0" tIns="0" rIns="0" bIns="0" anchor="t" anchorCtr="0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29140898204051024"/>
                      <c:h val="0.2634312100558096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3E07-48F1-9E12-66C2E60FCEFC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0" tIns="0" rIns="0" bIns="0" anchor="t" anchorCtr="0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Summary!$R$12:$R$14</c15:sqref>
                  </c15:fullRef>
                </c:ext>
              </c:extLst>
              <c:f>Summary!$R$13:$R$14</c:f>
              <c:strCache>
                <c:ptCount val="2"/>
                <c:pt idx="0">
                  <c:v>Incentives</c:v>
                </c:pt>
                <c:pt idx="1">
                  <c:v>Net Costs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Summary!$S$12:$S$14</c15:sqref>
                  </c15:fullRef>
                </c:ext>
              </c:extLst>
              <c:f>Summary!$S$13:$S$14</c:f>
              <c:numCache>
                <c:formatCode>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/>
            </c:ext>
            <c:ext xmlns:c16="http://schemas.microsoft.com/office/drawing/2014/chart" uri="{C3380CC4-5D6E-409C-BE32-E72D297353CC}">
              <c16:uniqueId val="{00000000-3E07-48F1-9E12-66C2E60FCE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7" Type="http://schemas.openxmlformats.org/officeDocument/2006/relationships/chart" Target="../charts/chart1.xml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6" Type="http://schemas.openxmlformats.org/officeDocument/2006/relationships/image" Target="../media/image9.png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504507</xdr:colOff>
      <xdr:row>19</xdr:row>
      <xdr:rowOff>95250</xdr:rowOff>
    </xdr:from>
    <xdr:to>
      <xdr:col>2</xdr:col>
      <xdr:colOff>502586</xdr:colOff>
      <xdr:row>22</xdr:row>
      <xdr:rowOff>120155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7E385F-8DEF-46BF-98BA-1FD15241050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957" y="3905250"/>
          <a:ext cx="573405" cy="570713"/>
        </a:xfrm>
        <a:prstGeom prst="rect">
          <a:avLst/>
        </a:prstGeom>
      </xdr:spPr>
    </xdr:pic>
    <xdr:clientData/>
  </xdr:twoCellAnchor>
  <xdr:twoCellAnchor editAs="oneCell">
    <xdr:from>
      <xdr:col>1</xdr:col>
      <xdr:colOff>457200</xdr:colOff>
      <xdr:row>24</xdr:row>
      <xdr:rowOff>152400</xdr:rowOff>
    </xdr:from>
    <xdr:to>
      <xdr:col>2</xdr:col>
      <xdr:colOff>541310</xdr:colOff>
      <xdr:row>27</xdr:row>
      <xdr:rowOff>82373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636EA14-2023-42B3-A5CB-4B4248D47D4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" y="4838700"/>
          <a:ext cx="667067" cy="475781"/>
        </a:xfrm>
        <a:prstGeom prst="rect">
          <a:avLst/>
        </a:prstGeom>
      </xdr:spPr>
    </xdr:pic>
    <xdr:clientData/>
  </xdr:twoCellAnchor>
  <xdr:twoCellAnchor editAs="oneCell">
    <xdr:from>
      <xdr:col>1</xdr:col>
      <xdr:colOff>466021</xdr:colOff>
      <xdr:row>29</xdr:row>
      <xdr:rowOff>68761</xdr:rowOff>
    </xdr:from>
    <xdr:to>
      <xdr:col>2</xdr:col>
      <xdr:colOff>502368</xdr:colOff>
      <xdr:row>32</xdr:row>
      <xdr:rowOff>33420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20B2079-AD92-424B-8F98-E12B1F5884E3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49841" y="3665401"/>
          <a:ext cx="600227" cy="67331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7</xdr:col>
      <xdr:colOff>674784</xdr:colOff>
      <xdr:row>29</xdr:row>
      <xdr:rowOff>48358</xdr:rowOff>
    </xdr:from>
    <xdr:to>
      <xdr:col>9</xdr:col>
      <xdr:colOff>321763</xdr:colOff>
      <xdr:row>32</xdr:row>
      <xdr:rowOff>38583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74E4A79-FCF8-4E5D-B653-6774DAE7CC2C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21944" y="5108038"/>
          <a:ext cx="698539" cy="69888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530087</xdr:colOff>
      <xdr:row>3</xdr:row>
      <xdr:rowOff>41412</xdr:rowOff>
    </xdr:from>
    <xdr:to>
      <xdr:col>3</xdr:col>
      <xdr:colOff>958122</xdr:colOff>
      <xdr:row>5</xdr:row>
      <xdr:rowOff>29957</xdr:rowOff>
    </xdr:to>
    <xdr:pic>
      <xdr:nvPicPr>
        <xdr:cNvPr id="6" name="PPLogo" hidden="1">
          <a:extLst>
            <a:ext uri="{FF2B5EF4-FFF2-40B4-BE49-F238E27FC236}">
              <a16:creationId xmlns:a16="http://schemas.microsoft.com/office/drawing/2014/main" id="{E2753F79-FDA5-4802-BC89-4BCFB4595CB6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0149" y="236674"/>
          <a:ext cx="2104169" cy="342900"/>
        </a:xfrm>
        <a:prstGeom prst="rect">
          <a:avLst/>
        </a:prstGeom>
      </xdr:spPr>
    </xdr:pic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7" name="LII_Box_Blocker" hidden="1">
          <a:extLst>
            <a:ext uri="{FF2B5EF4-FFF2-40B4-BE49-F238E27FC236}">
              <a16:creationId xmlns:a16="http://schemas.microsoft.com/office/drawing/2014/main" id="{D0CBF2D6-73AE-48EF-BB67-C1D4EEBDAEE8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8" name="LII_Box_Blocker" hidden="1">
          <a:extLst>
            <a:ext uri="{FF2B5EF4-FFF2-40B4-BE49-F238E27FC236}">
              <a16:creationId xmlns:a16="http://schemas.microsoft.com/office/drawing/2014/main" id="{606EA1BB-00EC-4998-8751-A4928A733B80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455623</xdr:colOff>
      <xdr:row>34</xdr:row>
      <xdr:rowOff>32530</xdr:rowOff>
    </xdr:from>
    <xdr:to>
      <xdr:col>2</xdr:col>
      <xdr:colOff>547708</xdr:colOff>
      <xdr:row>38</xdr:row>
      <xdr:rowOff>51623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AE1D35-1464-45E6-A0BA-F2F4A27818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063" y="6517150"/>
          <a:ext cx="673110" cy="720133"/>
        </a:xfrm>
        <a:prstGeom prst="rect">
          <a:avLst/>
        </a:prstGeom>
      </xdr:spPr>
    </xdr:pic>
    <xdr:clientData/>
  </xdr:twoCellAnchor>
  <xdr:twoCellAnchor editAs="oneCell">
    <xdr:from>
      <xdr:col>1</xdr:col>
      <xdr:colOff>504507</xdr:colOff>
      <xdr:row>19</xdr:row>
      <xdr:rowOff>95250</xdr:rowOff>
    </xdr:from>
    <xdr:to>
      <xdr:col>2</xdr:col>
      <xdr:colOff>502586</xdr:colOff>
      <xdr:row>22</xdr:row>
      <xdr:rowOff>120155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C8B56084-6650-403E-8303-E407BE6482E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957" y="3905250"/>
          <a:ext cx="573405" cy="570713"/>
        </a:xfrm>
        <a:prstGeom prst="rect">
          <a:avLst/>
        </a:prstGeom>
      </xdr:spPr>
    </xdr:pic>
    <xdr:clientData/>
  </xdr:twoCellAnchor>
  <xdr:twoCellAnchor editAs="oneCell">
    <xdr:from>
      <xdr:col>1</xdr:col>
      <xdr:colOff>457200</xdr:colOff>
      <xdr:row>24</xdr:row>
      <xdr:rowOff>152400</xdr:rowOff>
    </xdr:from>
    <xdr:to>
      <xdr:col>2</xdr:col>
      <xdr:colOff>541310</xdr:colOff>
      <xdr:row>27</xdr:row>
      <xdr:rowOff>82373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84900A2C-E1C4-4D81-AAAB-EE11078A1AD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" y="4838700"/>
          <a:ext cx="667067" cy="475781"/>
        </a:xfrm>
        <a:prstGeom prst="rect">
          <a:avLst/>
        </a:prstGeom>
      </xdr:spPr>
    </xdr:pic>
    <xdr:clientData/>
  </xdr:twoCellAnchor>
  <xdr:twoCellAnchor editAs="oneCell">
    <xdr:from>
      <xdr:col>0</xdr:col>
      <xdr:colOff>530087</xdr:colOff>
      <xdr:row>3</xdr:row>
      <xdr:rowOff>41412</xdr:rowOff>
    </xdr:from>
    <xdr:to>
      <xdr:col>3</xdr:col>
      <xdr:colOff>958122</xdr:colOff>
      <xdr:row>5</xdr:row>
      <xdr:rowOff>29957</xdr:rowOff>
    </xdr:to>
    <xdr:pic>
      <xdr:nvPicPr>
        <xdr:cNvPr id="15" name="PPLogo" hidden="1">
          <a:extLst>
            <a:ext uri="{FF2B5EF4-FFF2-40B4-BE49-F238E27FC236}">
              <a16:creationId xmlns:a16="http://schemas.microsoft.com/office/drawing/2014/main" id="{70B5C98D-72E5-472F-B2F6-3D28E1437216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0149" y="236674"/>
          <a:ext cx="2104169" cy="342900"/>
        </a:xfrm>
        <a:prstGeom prst="rect">
          <a:avLst/>
        </a:prstGeom>
      </xdr:spPr>
    </xdr:pic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16" name="LII_Box_Blocker" hidden="1">
          <a:extLst>
            <a:ext uri="{FF2B5EF4-FFF2-40B4-BE49-F238E27FC236}">
              <a16:creationId xmlns:a16="http://schemas.microsoft.com/office/drawing/2014/main" id="{EDE95C80-7DE9-449B-9DEC-6198BC6C8577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17" name="LII_Box_Blocker" hidden="1">
          <a:extLst>
            <a:ext uri="{FF2B5EF4-FFF2-40B4-BE49-F238E27FC236}">
              <a16:creationId xmlns:a16="http://schemas.microsoft.com/office/drawing/2014/main" id="{11DE2ADA-E7F0-45E4-AD07-2EDF7CF12053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463062</xdr:colOff>
      <xdr:row>8</xdr:row>
      <xdr:rowOff>105508</xdr:rowOff>
    </xdr:from>
    <xdr:to>
      <xdr:col>13</xdr:col>
      <xdr:colOff>5862</xdr:colOff>
      <xdr:row>21</xdr:row>
      <xdr:rowOff>11723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A76831FF-9E7A-E28F-D770-1B6D61146C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5</v>
  </rv>
  <rv s="0">
    <v>1</v>
    <v>5</v>
  </rv>
  <rv s="0">
    <v>2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F08826B-DDBD-45CF-A24C-476A1626250A}" name="Versions" displayName="Versions" ref="A2:E11" totalsRowShown="0">
  <autoFilter ref="A2:E11" xr:uid="{7F08826B-DDBD-45CF-A24C-476A1626250A}"/>
  <tableColumns count="5">
    <tableColumn id="1" xr3:uid="{2D4DDF99-EFE6-4B60-817C-B3DF2A79D570}" name="ID"/>
    <tableColumn id="2" xr3:uid="{25367B23-CB2F-4D33-A4B3-F91FC0F4438A}" name="UT"/>
    <tableColumn id="3" xr3:uid="{0561CB0F-3025-4356-9753-8A7825C3DE46}" name="WY"/>
    <tableColumn id="4" xr3:uid="{AEC07702-D346-40EB-B2A2-D4C92ED47B82}" name="Release date" dataDxfId="5"/>
    <tableColumn id="5" xr3:uid="{AA187723-3D18-4A62-B5A3-B77C2CB894EE}" name="Notes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rockymountainpower.net/savings-energy-choices/business/wattsmart-efficiency-incentives-utah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FBDEB-A6DC-4967-ABAD-F03D4CE5A912}">
  <sheetPr codeName="Sheet1">
    <pageSetUpPr fitToPage="1"/>
  </sheetPr>
  <dimension ref="A1:AN95"/>
  <sheetViews>
    <sheetView showGridLines="0" tabSelected="1" zoomScaleNormal="100" workbookViewId="0">
      <selection activeCell="J10" sqref="J10:K10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4.4" x14ac:dyDescent="0.3"/>
  <cols>
    <col min="1" max="1" width="1.44140625" customWidth="1"/>
    <col min="2" max="2" width="5.109375" customWidth="1"/>
    <col min="3" max="3" width="27.5546875" hidden="1" customWidth="1"/>
    <col min="4" max="4" width="1.5546875" hidden="1" customWidth="1"/>
    <col min="5" max="5" width="3.88671875" customWidth="1"/>
    <col min="6" max="6" width="25.44140625" customWidth="1"/>
    <col min="7" max="7" width="10.5546875" customWidth="1"/>
    <col min="8" max="8" width="23.44140625" customWidth="1"/>
    <col min="9" max="9" width="7.44140625" customWidth="1"/>
    <col min="10" max="10" width="7.5546875" customWidth="1"/>
    <col min="11" max="11" width="19" customWidth="1"/>
    <col min="12" max="12" width="25" customWidth="1"/>
    <col min="13" max="13" width="23.44140625" hidden="1" customWidth="1"/>
    <col min="14" max="14" width="31.5546875" hidden="1" customWidth="1"/>
    <col min="15" max="15" width="49.5546875" hidden="1" customWidth="1"/>
    <col min="16" max="16" width="9.5546875" hidden="1" customWidth="1"/>
    <col min="17" max="17" width="12.5546875" hidden="1" customWidth="1"/>
    <col min="18" max="19" width="7.5546875" hidden="1" customWidth="1"/>
    <col min="20" max="20" width="19.109375" hidden="1" customWidth="1"/>
    <col min="21" max="21" width="9.44140625" customWidth="1"/>
    <col min="22" max="22" width="13.5546875" customWidth="1"/>
    <col min="23" max="23" width="12" customWidth="1"/>
    <col min="24" max="24" width="21" hidden="1" customWidth="1"/>
    <col min="25" max="25" width="1.44140625" customWidth="1"/>
    <col min="26" max="26" width="18" customWidth="1"/>
    <col min="27" max="27" width="15.109375" customWidth="1"/>
  </cols>
  <sheetData>
    <row r="1" spans="1:40" ht="9" customHeight="1" x14ac:dyDescent="0.3">
      <c r="A1" s="37"/>
      <c r="B1" s="37"/>
      <c r="C1" s="37" t="s">
        <v>0</v>
      </c>
      <c r="D1" s="37" t="s">
        <v>0</v>
      </c>
      <c r="E1" s="37"/>
      <c r="F1" s="37"/>
      <c r="G1" s="37"/>
      <c r="H1" s="37"/>
      <c r="I1" s="37"/>
      <c r="J1" s="37"/>
      <c r="K1" s="37"/>
      <c r="L1" s="37"/>
      <c r="M1" s="37" t="s">
        <v>0</v>
      </c>
      <c r="N1" s="37" t="s">
        <v>0</v>
      </c>
      <c r="O1" s="37" t="s">
        <v>0</v>
      </c>
      <c r="P1" s="37" t="s">
        <v>0</v>
      </c>
      <c r="Q1" s="37" t="s">
        <v>0</v>
      </c>
      <c r="R1" s="37" t="s">
        <v>0</v>
      </c>
      <c r="S1" s="37" t="s">
        <v>0</v>
      </c>
      <c r="T1" s="37" t="s">
        <v>0</v>
      </c>
      <c r="U1" s="37"/>
      <c r="V1" s="37"/>
      <c r="W1" s="37"/>
      <c r="X1" s="37" t="s">
        <v>0</v>
      </c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</row>
    <row r="2" spans="1:40" ht="41.4" customHeight="1" x14ac:dyDescent="0.3">
      <c r="A2" s="37"/>
      <c r="B2" s="151" t="e" vm="1">
        <v>#VALUE!</v>
      </c>
      <c r="C2" s="151"/>
      <c r="D2" s="151"/>
      <c r="E2" s="151"/>
      <c r="F2" s="151"/>
      <c r="G2" s="151"/>
      <c r="H2" s="25"/>
      <c r="I2" s="25"/>
      <c r="J2" s="25"/>
      <c r="K2" s="25"/>
      <c r="L2" s="164"/>
      <c r="M2" s="164"/>
      <c r="N2" s="25"/>
      <c r="O2" s="25"/>
      <c r="P2" s="25"/>
      <c r="Q2" s="25"/>
      <c r="R2" s="25"/>
      <c r="S2" s="25"/>
      <c r="T2" s="25"/>
      <c r="U2" s="165" t="e" vm="2">
        <v>#VALUE!</v>
      </c>
      <c r="V2" s="165"/>
      <c r="W2" s="165"/>
      <c r="X2" s="25"/>
      <c r="Y2" s="37"/>
      <c r="Z2" s="158" t="s">
        <v>1</v>
      </c>
      <c r="AA2" s="158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</row>
    <row r="3" spans="1:40" ht="22.5" customHeight="1" x14ac:dyDescent="0.3">
      <c r="A3" s="37"/>
      <c r="B3" s="151"/>
      <c r="C3" s="151"/>
      <c r="D3" s="151"/>
      <c r="E3" s="151"/>
      <c r="F3" s="151"/>
      <c r="G3" s="151"/>
      <c r="H3" s="25"/>
      <c r="I3" s="25"/>
      <c r="J3" s="25"/>
      <c r="K3" s="25"/>
      <c r="L3" s="164"/>
      <c r="M3" s="164"/>
      <c r="N3" s="25"/>
      <c r="O3" s="25"/>
      <c r="P3" s="25"/>
      <c r="Q3" s="25"/>
      <c r="R3" s="25"/>
      <c r="S3" s="25"/>
      <c r="T3" s="25"/>
      <c r="U3" s="165"/>
      <c r="V3" s="165"/>
      <c r="W3" s="165"/>
      <c r="X3" s="48"/>
      <c r="Y3" s="37"/>
      <c r="Z3" s="71" t="s">
        <v>2</v>
      </c>
      <c r="AA3" s="84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</row>
    <row r="4" spans="1:40" s="25" customFormat="1" ht="0.6" customHeight="1" x14ac:dyDescent="0.3">
      <c r="A4" s="37"/>
      <c r="B4" s="38"/>
      <c r="C4" s="38"/>
      <c r="H4" s="39"/>
      <c r="I4" s="40"/>
      <c r="J4" s="41"/>
      <c r="K4" s="41"/>
      <c r="L4" s="41"/>
      <c r="M4" s="41"/>
      <c r="N4" s="41"/>
      <c r="O4" s="41"/>
      <c r="P4" s="41"/>
      <c r="Q4" s="41"/>
      <c r="U4" s="41"/>
      <c r="V4" s="38"/>
      <c r="W4" s="38"/>
      <c r="X4" s="38"/>
      <c r="Y4" s="37"/>
      <c r="Z4" s="72"/>
      <c r="AA4" s="85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</row>
    <row r="5" spans="1:40" s="25" customFormat="1" ht="17.25" customHeight="1" x14ac:dyDescent="0.3">
      <c r="A5" s="37"/>
      <c r="B5" s="38"/>
      <c r="H5" s="15" t="s">
        <v>3</v>
      </c>
      <c r="I5" s="16"/>
      <c r="J5" s="16"/>
      <c r="K5" s="16"/>
      <c r="L5" s="15" t="s">
        <v>4</v>
      </c>
      <c r="M5" s="15"/>
      <c r="N5" s="15"/>
      <c r="O5" s="15"/>
      <c r="P5" s="15"/>
      <c r="T5" s="15"/>
      <c r="U5" s="16"/>
      <c r="V5" s="16"/>
      <c r="W5" s="141" t="str" cm="1">
        <f t="array" ref="W5">IF(ProjectState="","",IF(ProjectState="UT",LOOKUP(2,1/(Versions!B3:B107&lt;&gt;""),Versions!B3:B107),IF(ProjectState="WY",LOOKUP(2,1/(Versions!C3:C107&lt;&gt;""),Versions!C3:C107),IF(ProjectState="ID",LOOKUP(2,1/(Versions!A3:A107&lt;&gt;""),Versions!A3:A107),"v0 Coming Soon"))))</f>
        <v/>
      </c>
      <c r="Y5" s="37"/>
      <c r="Z5" s="72" t="s">
        <v>5</v>
      </c>
      <c r="AA5" s="135">
        <f>U7</f>
        <v>0</v>
      </c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</row>
    <row r="6" spans="1:40" s="25" customFormat="1" ht="15" customHeight="1" x14ac:dyDescent="0.3">
      <c r="A6" s="37"/>
      <c r="B6" s="38"/>
      <c r="H6" s="17" t="s">
        <v>6</v>
      </c>
      <c r="I6" s="13"/>
      <c r="J6" s="159"/>
      <c r="K6" s="159"/>
      <c r="L6" s="47" t="s">
        <v>7</v>
      </c>
      <c r="N6" s="78"/>
      <c r="O6" s="78"/>
      <c r="P6" s="78"/>
      <c r="Q6" s="78"/>
      <c r="R6" s="78"/>
      <c r="S6" s="78"/>
      <c r="T6" s="78"/>
      <c r="U6" s="159" t="s">
        <v>2819</v>
      </c>
      <c r="V6" s="159"/>
      <c r="W6" s="139"/>
      <c r="X6" s="142"/>
      <c r="Y6" s="37"/>
      <c r="Z6" s="72" t="s">
        <v>8</v>
      </c>
      <c r="AA6" s="86" t="str">
        <f>Summary!D25</f>
        <v>-</v>
      </c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</row>
    <row r="7" spans="1:40" s="25" customFormat="1" ht="15" customHeight="1" x14ac:dyDescent="0.3">
      <c r="A7" s="37"/>
      <c r="B7" s="38"/>
      <c r="H7" s="17" t="s">
        <v>9</v>
      </c>
      <c r="I7" s="13"/>
      <c r="J7" s="159"/>
      <c r="K7" s="159"/>
      <c r="L7" s="137" t="s">
        <v>1951</v>
      </c>
      <c r="N7" s="132"/>
      <c r="O7" s="131"/>
      <c r="P7" s="131"/>
      <c r="Q7" s="131"/>
      <c r="R7" s="131"/>
      <c r="S7" s="131"/>
      <c r="T7" s="131"/>
      <c r="U7" s="156"/>
      <c r="V7" s="157"/>
      <c r="W7" s="13"/>
      <c r="X7" s="150" t="s">
        <v>2813</v>
      </c>
      <c r="Y7" s="37"/>
      <c r="Z7" s="73" t="s">
        <v>11</v>
      </c>
      <c r="AA7" s="76">
        <f>kWhSavings_Total</f>
        <v>0</v>
      </c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</row>
    <row r="8" spans="1:40" s="25" customFormat="1" ht="15" customHeight="1" x14ac:dyDescent="0.3">
      <c r="A8" s="37"/>
      <c r="B8" s="38"/>
      <c r="H8" s="17" t="s">
        <v>12</v>
      </c>
      <c r="I8" s="13"/>
      <c r="J8" s="160"/>
      <c r="K8" s="159"/>
      <c r="L8" s="47" t="s">
        <v>10</v>
      </c>
      <c r="N8" s="79"/>
      <c r="O8" s="79"/>
      <c r="P8" s="79"/>
      <c r="Q8" s="79"/>
      <c r="R8" s="79"/>
      <c r="S8" s="79"/>
      <c r="T8" s="79"/>
      <c r="U8" s="161"/>
      <c r="V8" s="161"/>
      <c r="W8" s="13"/>
      <c r="X8" s="150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</row>
    <row r="9" spans="1:40" s="25" customFormat="1" ht="15" customHeight="1" x14ac:dyDescent="0.3">
      <c r="A9" s="37"/>
      <c r="B9" s="38"/>
      <c r="H9" s="47" t="s">
        <v>14</v>
      </c>
      <c r="J9" s="159"/>
      <c r="K9" s="159"/>
      <c r="L9" s="47" t="s">
        <v>13</v>
      </c>
      <c r="N9" s="79"/>
      <c r="O9" s="79"/>
      <c r="P9" s="79"/>
      <c r="Q9" s="79"/>
      <c r="R9" s="79"/>
      <c r="S9" s="79"/>
      <c r="T9" s="79"/>
      <c r="U9" s="162"/>
      <c r="V9" s="163"/>
      <c r="W9" s="13"/>
      <c r="X9" s="150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</row>
    <row r="10" spans="1:40" s="25" customFormat="1" ht="15" customHeight="1" x14ac:dyDescent="0.3">
      <c r="A10" s="37"/>
      <c r="B10" s="38"/>
      <c r="H10" s="47" t="s">
        <v>16</v>
      </c>
      <c r="J10" s="159"/>
      <c r="K10" s="159"/>
      <c r="L10" s="47" t="s">
        <v>15</v>
      </c>
      <c r="N10" s="79"/>
      <c r="O10" s="79"/>
      <c r="P10" s="79"/>
      <c r="Q10" s="79"/>
      <c r="R10" s="79"/>
      <c r="S10" s="79"/>
      <c r="T10" s="79"/>
      <c r="U10" s="162">
        <v>0</v>
      </c>
      <c r="V10" s="163"/>
      <c r="W10" s="13"/>
      <c r="X10" s="150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</row>
    <row r="11" spans="1:40" s="25" customFormat="1" ht="15" customHeight="1" x14ac:dyDescent="0.3">
      <c r="A11" s="37"/>
      <c r="B11" s="38"/>
      <c r="H11" s="47" t="s">
        <v>719</v>
      </c>
      <c r="J11" s="154" t="str">
        <f>IF(J10="","",LEFT(J10, SEARCH(" ", J10&amp;" ")-1))</f>
        <v/>
      </c>
      <c r="K11" s="155"/>
      <c r="L11" s="140" t="s">
        <v>17</v>
      </c>
      <c r="N11" s="80"/>
      <c r="O11" s="80"/>
      <c r="P11" s="80"/>
      <c r="Q11" s="80"/>
      <c r="R11" s="80"/>
      <c r="S11" s="80"/>
      <c r="T11" s="80"/>
      <c r="U11" s="152" t="str">
        <f>IF(SUM(U8:U10)=0,"",SUM(U8:U10))</f>
        <v/>
      </c>
      <c r="V11" s="153"/>
      <c r="W11" s="13"/>
      <c r="X11" s="148" cm="1">
        <f t="array" ref="X11">IF(ProjectState="ID",
     IF(DollarCostSavings - (TotalCost - TotalCappedIncentive) &gt; 0,
        (DollarCostSavings - (TotalCost - TotalCappedIncentive)) / TotalProjectWattage,
        0
     ),
0)</f>
        <v>0</v>
      </c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</row>
    <row r="12" spans="1:40" s="25" customFormat="1" ht="8.25" customHeight="1" thickBot="1" x14ac:dyDescent="0.35">
      <c r="A12" s="37"/>
      <c r="B12" s="38"/>
      <c r="C12" s="38"/>
      <c r="H12" s="39"/>
      <c r="I12" s="40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38"/>
      <c r="W12" s="38"/>
      <c r="X12" s="38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</row>
    <row r="13" spans="1:40" s="10" customFormat="1" ht="42.6" customHeight="1" thickBot="1" x14ac:dyDescent="0.35">
      <c r="A13" s="37"/>
      <c r="B13" s="44" t="s">
        <v>18</v>
      </c>
      <c r="C13" s="126" t="s">
        <v>14</v>
      </c>
      <c r="D13" s="45" t="s">
        <v>7</v>
      </c>
      <c r="E13" s="45" t="s">
        <v>19</v>
      </c>
      <c r="F13" s="45" t="s">
        <v>1966</v>
      </c>
      <c r="G13" s="45" t="s">
        <v>20</v>
      </c>
      <c r="H13" s="45" t="s">
        <v>21</v>
      </c>
      <c r="I13" s="129" t="s">
        <v>22</v>
      </c>
      <c r="J13" s="130" t="s">
        <v>23</v>
      </c>
      <c r="K13" s="126" t="s">
        <v>24</v>
      </c>
      <c r="L13" s="126" t="s">
        <v>25</v>
      </c>
      <c r="M13" s="46" t="s">
        <v>26</v>
      </c>
      <c r="N13" s="46" t="s">
        <v>27</v>
      </c>
      <c r="O13" s="46" t="s">
        <v>28</v>
      </c>
      <c r="P13" s="46" t="s">
        <v>29</v>
      </c>
      <c r="Q13" s="46" t="s">
        <v>30</v>
      </c>
      <c r="R13" s="46" t="s">
        <v>31</v>
      </c>
      <c r="S13" s="46" t="s">
        <v>32</v>
      </c>
      <c r="T13" s="127" t="s">
        <v>33</v>
      </c>
      <c r="U13" s="46" t="s">
        <v>34</v>
      </c>
      <c r="V13" s="46" t="s">
        <v>35</v>
      </c>
      <c r="W13" s="53" t="s">
        <v>36</v>
      </c>
      <c r="X13" s="52" t="s">
        <v>37</v>
      </c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</row>
    <row r="14" spans="1:40" ht="20.399999999999999" x14ac:dyDescent="0.3">
      <c r="A14" s="37"/>
      <c r="B14" s="60">
        <v>1</v>
      </c>
      <c r="C14" s="57" t="str">
        <f t="shared" ref="C14:C63" si="0">IF($J$9="","",$J$9)</f>
        <v/>
      </c>
      <c r="D14" s="57" t="str">
        <f t="shared" ref="D14:D63" si="1">IF($U$6="", "No", $U$6)</f>
        <v>No</v>
      </c>
      <c r="E14" s="57"/>
      <c r="F14" s="57"/>
      <c r="G14" s="57"/>
      <c r="H14" s="57"/>
      <c r="I14" s="57"/>
      <c r="J14" s="57"/>
      <c r="K14" s="57"/>
      <c r="L14" s="57"/>
      <c r="M14" s="58" t="str">
        <f t="shared" ref="M14" si="2">IF(H14&lt;&gt;"",IF(ISNUMBER(SEARCH("Exterior",H14)),IF(D14="no", IF(ISNUMBER(SEARCH("Exterior",H14)),H14&amp;" - Band "&amp;T14,H14), "SMBE - Exterior LED - Band "&amp;T14),IF(D14="No", H14, "SMBE - "&amp;H14)),"")</f>
        <v/>
      </c>
      <c r="N14" s="58" t="str">
        <f>IF(M14="", "", _xlfn.CONCAT($J$9, " ", SUBSTITUTE(M14, "Interior ", "")," - ",$J$11))</f>
        <v/>
      </c>
      <c r="O14" s="58" t="str">
        <f t="shared" ref="O14:O45" si="3">IFERROR(IF(M14="","",VLOOKUP(N14,Measure_Translator, 2,FALSE )),"Not Qualified Measure")</f>
        <v/>
      </c>
      <c r="P14" s="143" t="str">
        <f>IF(X14="","",I14*J14)</f>
        <v/>
      </c>
      <c r="Q14" s="69" t="str">
        <f t="shared" ref="Q14" si="4">IFERROR((TotalCost/TotalProjectWattage)*P14,"")</f>
        <v/>
      </c>
      <c r="R14" s="59" t="str">
        <f>IFERROR(VLOOKUP(O14,'Measure Table'!$E$2:$S$550,8,FALSE),"")</f>
        <v/>
      </c>
      <c r="S14" s="59" t="str">
        <f>IFERROR(VLOOKUP(O14,'Measure Table'!$E$2:$S$550,12,FALSE),"")</f>
        <v/>
      </c>
      <c r="T14" s="58" t="str" cm="1">
        <f t="array" ref="T14">IF(C14&lt;&gt;"",_xlfn.IFS(I14&lt;=2,0,I14&lt;='Dropdown Tables'!$H$13,1,I14&lt;='Dropdown Tables'!$H$14,2,I14&lt;='Dropdown Tables'!$H$15,3,I14&gt;'Dropdown Tables'!$H$15,"| Wattage too high, Use the tool"),"")</f>
        <v/>
      </c>
      <c r="U14" s="59" t="str">
        <f>IFERROR(VLOOKUP(O14,'Measure Table'!$E$2:$S$550,9, FALSE)*I14*12,"")</f>
        <v/>
      </c>
      <c r="V14" s="58" t="str">
        <f>IFERROR(P14*R14,"")</f>
        <v/>
      </c>
      <c r="W14" s="144" t="str" cm="1">
        <f t="array" ref="W14">IF(TotalCost=0,
    "Enter Project Costs",
    IF(X14="","",
       IF(SUM($X$14:$X$63)=0,0,
          IF(AND(ProjectState="ID",SMBE_Eligible="No",PaybackwithIncentive &lt; 1),
             MAX(
                 0,
                 ((X14 / SUM($X$14:$X$63)) * $W$65) - ($X$11 * P14)
             ),
             X14 / SUM($X$14:$X$63) * $W$65
          )
       )
    )
)</f>
        <v/>
      </c>
      <c r="X14" s="147" t="str">
        <f>IF(OR(E14&lt;&gt;"✓", G14="", ISNUMBER(SEARCH("LED", G14))), "", IFERROR(J14*I14*S14, ""))</f>
        <v/>
      </c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</row>
    <row r="15" spans="1:40" ht="20.399999999999999" x14ac:dyDescent="0.3">
      <c r="A15" s="37"/>
      <c r="B15" s="61">
        <v>2</v>
      </c>
      <c r="C15" s="57" t="str">
        <f t="shared" si="0"/>
        <v/>
      </c>
      <c r="D15" s="57" t="str">
        <f t="shared" si="1"/>
        <v>No</v>
      </c>
      <c r="E15" s="57"/>
      <c r="F15" s="57"/>
      <c r="G15" s="57"/>
      <c r="H15" s="57"/>
      <c r="I15" s="57"/>
      <c r="J15" s="57"/>
      <c r="K15" s="57"/>
      <c r="L15" s="57"/>
      <c r="M15" s="58" t="str">
        <f t="shared" ref="M15:M63" si="5">IF(H15&lt;&gt;"",IF(ISNUMBER(SEARCH("Exterior",H15)),IF(D15="no", IF(ISNUMBER(SEARCH("Exterior",H15)),H15&amp;" - Band "&amp;T15,H15), "SMBE - Exterior LED - Band "&amp;T15),IF(D15="No", H15, "SMBE - "&amp;H15)),"")</f>
        <v/>
      </c>
      <c r="N15" s="58" t="str">
        <f t="shared" ref="N15:N63" si="6">IF(M15="", "", _xlfn.CONCAT($J$9, " ", SUBSTITUTE(M15, "Interior ", "")," - ",$J$11))</f>
        <v/>
      </c>
      <c r="O15" s="58" t="str">
        <f t="shared" si="3"/>
        <v/>
      </c>
      <c r="P15" s="58" t="str">
        <f>IF(X15="","",I15*J15)</f>
        <v/>
      </c>
      <c r="Q15" s="69" t="str">
        <f t="shared" ref="Q15:Q63" si="7">IFERROR((TotalCost/TotalProjectWattage)*P15,"")</f>
        <v/>
      </c>
      <c r="R15" s="59" t="str">
        <f>IFERROR(VLOOKUP(O15,'Measure Table'!$E$2:$S$550,8,FALSE),"")</f>
        <v/>
      </c>
      <c r="S15" s="59" t="str">
        <f>IFERROR(VLOOKUP(O15,'Measure Table'!$E$2:$S$550,12,FALSE),"")</f>
        <v/>
      </c>
      <c r="T15" s="58" t="str" cm="1">
        <f t="array" ref="T15">IF(C15&lt;&gt;"",_xlfn.IFS(I15&lt;=2,0,I15&lt;='Dropdown Tables'!$H$13,1,I15&lt;='Dropdown Tables'!$H$14,2,I15&lt;='Dropdown Tables'!$H$15,3,I15&gt;'Dropdown Tables'!$H$15,"| Wattage too high, Use the tool"),"")</f>
        <v/>
      </c>
      <c r="U15" s="59" t="str">
        <f>IFERROR(VLOOKUP(O15,'Measure Table'!$E$2:$S$550,9, FALSE)*I15*12,"")</f>
        <v/>
      </c>
      <c r="V15" s="58" t="str">
        <f>IFERROR(P15*R15,"")</f>
        <v/>
      </c>
      <c r="W15" s="144" t="str" cm="1">
        <f t="array" ref="W15">IF(TotalCost=0,
    "Enter Project Costs",
    IF(X15="","",
       IF(SUM($X$14:$X$63)=0,0,
          IF(AND(ProjectState="ID",SMBE_Eligible="No",PaybackwithIncentive &lt; 1),
             MAX(
                 0,
                 ((X15 / SUM($X$14:$X$63)) * $W$65) - ($X$11 * P15)
             ),
             X15 / SUM($X$14:$X$63) * $W$65
          )
       )
    )
)</f>
        <v/>
      </c>
      <c r="X15" s="147" t="str">
        <f t="shared" ref="X15:X63" si="8">IF(OR(E15&lt;&gt;"✓", G15="", ISNUMBER(SEARCH("LED", G15))), "", IFERROR(J15*I15*S15, ""))</f>
        <v/>
      </c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</row>
    <row r="16" spans="1:40" ht="20.399999999999999" x14ac:dyDescent="0.3">
      <c r="A16" s="37"/>
      <c r="B16" s="61">
        <v>3</v>
      </c>
      <c r="C16" s="57" t="str">
        <f t="shared" si="0"/>
        <v/>
      </c>
      <c r="D16" s="57" t="str">
        <f t="shared" si="1"/>
        <v>No</v>
      </c>
      <c r="E16" s="57"/>
      <c r="F16" s="57"/>
      <c r="G16" s="57"/>
      <c r="H16" s="57"/>
      <c r="I16" s="57"/>
      <c r="J16" s="57"/>
      <c r="K16" s="57"/>
      <c r="L16" s="57"/>
      <c r="M16" s="58" t="str">
        <f t="shared" si="5"/>
        <v/>
      </c>
      <c r="N16" s="58" t="str">
        <f t="shared" si="6"/>
        <v/>
      </c>
      <c r="O16" s="58" t="str">
        <f t="shared" si="3"/>
        <v/>
      </c>
      <c r="P16" s="58" t="str">
        <f t="shared" ref="P16:P63" si="9">IF(X16="","",I16*J16)</f>
        <v/>
      </c>
      <c r="Q16" s="69" t="str">
        <f t="shared" si="7"/>
        <v/>
      </c>
      <c r="R16" s="59" t="str">
        <f>IFERROR(VLOOKUP(O16,'Measure Table'!$E$2:$S$550,8,FALSE),"")</f>
        <v/>
      </c>
      <c r="S16" s="59" t="str">
        <f>IFERROR(VLOOKUP(O16,'Measure Table'!$E$2:$S$550,12,FALSE),"")</f>
        <v/>
      </c>
      <c r="T16" s="58" t="str" cm="1">
        <f t="array" ref="T16">IF(C16&lt;&gt;"",_xlfn.IFS(I16&lt;=2,0,I16&lt;='Dropdown Tables'!$H$13,1,I16&lt;='Dropdown Tables'!$H$14,2,I16&lt;='Dropdown Tables'!$H$15,3,I16&gt;'Dropdown Tables'!$H$15,"| Wattage too high, Use the tool"),"")</f>
        <v/>
      </c>
      <c r="U16" s="59" t="str">
        <f>IFERROR(VLOOKUP(O16,'Measure Table'!$E$2:$S$550,9, FALSE)*I16*12,"")</f>
        <v/>
      </c>
      <c r="V16" s="58" t="str">
        <f t="shared" ref="V16:V63" si="10">IFERROR(P16*R16,"")</f>
        <v/>
      </c>
      <c r="W16" s="144" t="str" cm="1">
        <f t="array" ref="W16">IF(TotalCost=0,
    "Enter Project Costs",
    IF(X16="","",
       IF(SUM($X$14:$X$63)=0,0,
          IF(AND(ProjectState="ID",SMBE_Eligible="No",PaybackwithIncentive &lt; 1),
             MAX(
                 0,
                 ((X16 / SUM($X$14:$X$63)) * $W$65) - ($X$11 * P16)
             ),
             X16 / SUM($X$14:$X$63) * $W$65
          )
       )
    )
)</f>
        <v/>
      </c>
      <c r="X16" s="147" t="str">
        <f t="shared" si="8"/>
        <v/>
      </c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</row>
    <row r="17" spans="1:40" ht="20.399999999999999" x14ac:dyDescent="0.3">
      <c r="A17" s="37"/>
      <c r="B17" s="61">
        <v>4</v>
      </c>
      <c r="C17" s="57" t="str">
        <f t="shared" si="0"/>
        <v/>
      </c>
      <c r="D17" s="57" t="str">
        <f t="shared" si="1"/>
        <v>No</v>
      </c>
      <c r="E17" s="57"/>
      <c r="F17" s="57"/>
      <c r="G17" s="57"/>
      <c r="H17" s="57"/>
      <c r="I17" s="57"/>
      <c r="J17" s="57"/>
      <c r="K17" s="57"/>
      <c r="L17" s="57"/>
      <c r="M17" s="58" t="str">
        <f t="shared" si="5"/>
        <v/>
      </c>
      <c r="N17" s="58" t="str">
        <f t="shared" si="6"/>
        <v/>
      </c>
      <c r="O17" s="58" t="str">
        <f t="shared" si="3"/>
        <v/>
      </c>
      <c r="P17" s="58" t="str">
        <f t="shared" si="9"/>
        <v/>
      </c>
      <c r="Q17" s="69" t="str">
        <f t="shared" si="7"/>
        <v/>
      </c>
      <c r="R17" s="59" t="str">
        <f>IFERROR(VLOOKUP(O17,'Measure Table'!$E$2:$S$550,8,FALSE),"")</f>
        <v/>
      </c>
      <c r="S17" s="59" t="str">
        <f>IFERROR(VLOOKUP(O17,'Measure Table'!$E$2:$S$550,12,FALSE),"")</f>
        <v/>
      </c>
      <c r="T17" s="58" t="str" cm="1">
        <f t="array" ref="T17">IF(C17&lt;&gt;"",_xlfn.IFS(I17&lt;=2,0,I17&lt;='Dropdown Tables'!$H$13,1,I17&lt;='Dropdown Tables'!$H$14,2,I17&lt;='Dropdown Tables'!$H$15,3,I17&gt;'Dropdown Tables'!$H$15,"| Wattage too high, Use the tool"),"")</f>
        <v/>
      </c>
      <c r="U17" s="59" t="str">
        <f>IFERROR(VLOOKUP(O17,'Measure Table'!$E$2:$S$550,9, FALSE)*I17*12,"")</f>
        <v/>
      </c>
      <c r="V17" s="58" t="str">
        <f t="shared" si="10"/>
        <v/>
      </c>
      <c r="W17" s="144" t="str" cm="1">
        <f t="array" ref="W17">IF(TotalCost=0,
    "Enter Project Costs",
    IF(X17="","",
       IF(SUM($X$14:$X$63)=0,0,
          IF(AND(ProjectState="ID",SMBE_Eligible="No",PaybackwithIncentive &lt; 1),
             MAX(
                 0,
                 ((X17 / SUM($X$14:$X$63)) * $W$65) - ($X$11 * P17)
             ),
             X17 / SUM($X$14:$X$63) * $W$65
          )
       )
    )
)</f>
        <v/>
      </c>
      <c r="X17" s="147" t="str">
        <f t="shared" si="8"/>
        <v/>
      </c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</row>
    <row r="18" spans="1:40" ht="20.399999999999999" x14ac:dyDescent="0.3">
      <c r="A18" s="37"/>
      <c r="B18" s="61">
        <v>5</v>
      </c>
      <c r="C18" s="57" t="str">
        <f t="shared" si="0"/>
        <v/>
      </c>
      <c r="D18" s="57" t="str">
        <f t="shared" si="1"/>
        <v>No</v>
      </c>
      <c r="E18" s="57"/>
      <c r="F18" s="57"/>
      <c r="G18" s="57"/>
      <c r="H18" s="57"/>
      <c r="I18" s="57"/>
      <c r="J18" s="57"/>
      <c r="K18" s="57"/>
      <c r="L18" s="57"/>
      <c r="M18" s="58" t="str">
        <f t="shared" si="5"/>
        <v/>
      </c>
      <c r="N18" s="58" t="str">
        <f t="shared" si="6"/>
        <v/>
      </c>
      <c r="O18" s="58" t="str">
        <f t="shared" si="3"/>
        <v/>
      </c>
      <c r="P18" s="58" t="str">
        <f t="shared" si="9"/>
        <v/>
      </c>
      <c r="Q18" s="69" t="str">
        <f t="shared" si="7"/>
        <v/>
      </c>
      <c r="R18" s="59" t="str">
        <f>IFERROR(VLOOKUP(O18,'Measure Table'!$E$2:$S$550,8,FALSE),"")</f>
        <v/>
      </c>
      <c r="S18" s="59" t="str">
        <f>IFERROR(VLOOKUP(O18,'Measure Table'!$E$2:$S$550,12,FALSE),"")</f>
        <v/>
      </c>
      <c r="T18" s="58" t="str" cm="1">
        <f t="array" ref="T18">IF(C18&lt;&gt;"",_xlfn.IFS(I18&lt;=2,0,I18&lt;='Dropdown Tables'!$H$13,1,I18&lt;='Dropdown Tables'!$H$14,2,I18&lt;='Dropdown Tables'!$H$15,3,I18&gt;'Dropdown Tables'!$H$15,"| Wattage too high, Use the tool"),"")</f>
        <v/>
      </c>
      <c r="U18" s="59" t="str">
        <f>IFERROR(VLOOKUP(O18,'Measure Table'!$E$2:$S$550,9, FALSE)*I18*12,"")</f>
        <v/>
      </c>
      <c r="V18" s="58" t="str">
        <f t="shared" si="10"/>
        <v/>
      </c>
      <c r="W18" s="144" t="str" cm="1">
        <f t="array" ref="W18">IF(TotalCost=0,
    "Enter Project Costs",
    IF(X18="","",
       IF(SUM($X$14:$X$63)=0,0,
          IF(AND(ProjectState="ID",SMBE_Eligible="No",PaybackwithIncentive &lt; 1),
             MAX(
                 0,
                 ((X18 / SUM($X$14:$X$63)) * $W$65) - ($X$11 * P18)
             ),
             X18 / SUM($X$14:$X$63) * $W$65
          )
       )
    )
)</f>
        <v/>
      </c>
      <c r="X18" s="147" t="str">
        <f t="shared" si="8"/>
        <v/>
      </c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</row>
    <row r="19" spans="1:40" ht="20.399999999999999" x14ac:dyDescent="0.3">
      <c r="A19" s="37"/>
      <c r="B19" s="61">
        <v>6</v>
      </c>
      <c r="C19" s="57" t="str">
        <f t="shared" si="0"/>
        <v/>
      </c>
      <c r="D19" s="57" t="str">
        <f t="shared" si="1"/>
        <v>No</v>
      </c>
      <c r="E19" s="57"/>
      <c r="F19" s="57"/>
      <c r="G19" s="57"/>
      <c r="H19" s="57"/>
      <c r="I19" s="57"/>
      <c r="J19" s="57"/>
      <c r="K19" s="57"/>
      <c r="L19" s="57"/>
      <c r="M19" s="58" t="str">
        <f t="shared" si="5"/>
        <v/>
      </c>
      <c r="N19" s="58" t="str">
        <f t="shared" si="6"/>
        <v/>
      </c>
      <c r="O19" s="58" t="str">
        <f t="shared" si="3"/>
        <v/>
      </c>
      <c r="P19" s="58" t="str">
        <f t="shared" si="9"/>
        <v/>
      </c>
      <c r="Q19" s="69" t="str">
        <f t="shared" si="7"/>
        <v/>
      </c>
      <c r="R19" s="59" t="str">
        <f>IFERROR(VLOOKUP(O19,'Measure Table'!$E$2:$S$550,8,FALSE),"")</f>
        <v/>
      </c>
      <c r="S19" s="59" t="str">
        <f>IFERROR(VLOOKUP(O19,'Measure Table'!$E$2:$S$550,12,FALSE),"")</f>
        <v/>
      </c>
      <c r="T19" s="58" t="str" cm="1">
        <f t="array" ref="T19">IF(C19&lt;&gt;"",_xlfn.IFS(I19&lt;=2,0,I19&lt;='Dropdown Tables'!$H$13,1,I19&lt;='Dropdown Tables'!$H$14,2,I19&lt;='Dropdown Tables'!$H$15,3,I19&gt;'Dropdown Tables'!$H$15,"| Wattage too high, Use the tool"),"")</f>
        <v/>
      </c>
      <c r="U19" s="59" t="str">
        <f>IFERROR(VLOOKUP(O19,'Measure Table'!$E$2:$S$550,9, FALSE)*I19*12,"")</f>
        <v/>
      </c>
      <c r="V19" s="58" t="str">
        <f t="shared" si="10"/>
        <v/>
      </c>
      <c r="W19" s="144" t="str" cm="1">
        <f t="array" ref="W19">IF(TotalCost=0,
    "Enter Project Costs",
    IF(X19="","",
       IF(SUM($X$14:$X$63)=0,0,
          IF(AND(ProjectState="ID",SMBE_Eligible="No",PaybackwithIncentive &lt; 1),
             MAX(
                 0,
                 ((X19 / SUM($X$14:$X$63)) * $W$65) - ($X$11 * P19)
             ),
             X19 / SUM($X$14:$X$63) * $W$65
          )
       )
    )
)</f>
        <v/>
      </c>
      <c r="X19" s="147" t="str">
        <f t="shared" si="8"/>
        <v/>
      </c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</row>
    <row r="20" spans="1:40" ht="20.399999999999999" x14ac:dyDescent="0.3">
      <c r="A20" s="37"/>
      <c r="B20" s="61">
        <v>7</v>
      </c>
      <c r="C20" s="57" t="str">
        <f t="shared" si="0"/>
        <v/>
      </c>
      <c r="D20" s="57" t="str">
        <f t="shared" si="1"/>
        <v>No</v>
      </c>
      <c r="E20" s="57"/>
      <c r="F20" s="57"/>
      <c r="G20" s="57"/>
      <c r="H20" s="57"/>
      <c r="I20" s="57"/>
      <c r="J20" s="57"/>
      <c r="K20" s="57"/>
      <c r="L20" s="57"/>
      <c r="M20" s="58" t="str">
        <f t="shared" si="5"/>
        <v/>
      </c>
      <c r="N20" s="58" t="str">
        <f t="shared" si="6"/>
        <v/>
      </c>
      <c r="O20" s="58" t="str">
        <f t="shared" si="3"/>
        <v/>
      </c>
      <c r="P20" s="58" t="str">
        <f t="shared" si="9"/>
        <v/>
      </c>
      <c r="Q20" s="69" t="str">
        <f t="shared" si="7"/>
        <v/>
      </c>
      <c r="R20" s="59" t="str">
        <f>IFERROR(VLOOKUP(O20,'Measure Table'!$E$2:$S$550,8,FALSE),"")</f>
        <v/>
      </c>
      <c r="S20" s="59" t="str">
        <f>IFERROR(VLOOKUP(O20,'Measure Table'!$E$2:$S$550,12,FALSE),"")</f>
        <v/>
      </c>
      <c r="T20" s="58" t="str" cm="1">
        <f t="array" ref="T20">IF(C20&lt;&gt;"",_xlfn.IFS(I20&lt;=2,0,I20&lt;='Dropdown Tables'!$H$13,1,I20&lt;='Dropdown Tables'!$H$14,2,I20&lt;='Dropdown Tables'!$H$15,3,I20&gt;'Dropdown Tables'!$H$15,"| Wattage too high, Use the tool"),"")</f>
        <v/>
      </c>
      <c r="U20" s="59" t="str">
        <f>IFERROR(VLOOKUP(O20,'Measure Table'!$E$2:$S$550,9, FALSE)*I20*12,"")</f>
        <v/>
      </c>
      <c r="V20" s="58" t="str">
        <f t="shared" si="10"/>
        <v/>
      </c>
      <c r="W20" s="144" t="str" cm="1">
        <f t="array" ref="W20">IF(TotalCost=0,
    "Enter Project Costs",
    IF(X20="","",
       IF(SUM($X$14:$X$63)=0,0,
          IF(AND(ProjectState="ID",SMBE_Eligible="No",PaybackwithIncentive &lt; 1),
             MAX(
                 0,
                 ((X20 / SUM($X$14:$X$63)) * $W$65) - ($X$11 * P20)
             ),
             X20 / SUM($X$14:$X$63) * $W$65
          )
       )
    )
)</f>
        <v/>
      </c>
      <c r="X20" s="147" t="str">
        <f t="shared" si="8"/>
        <v/>
      </c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</row>
    <row r="21" spans="1:40" ht="20.399999999999999" x14ac:dyDescent="0.3">
      <c r="A21" s="37"/>
      <c r="B21" s="61">
        <v>8</v>
      </c>
      <c r="C21" s="57" t="str">
        <f t="shared" si="0"/>
        <v/>
      </c>
      <c r="D21" s="57" t="str">
        <f t="shared" si="1"/>
        <v>No</v>
      </c>
      <c r="E21" s="57"/>
      <c r="F21" s="57"/>
      <c r="G21" s="57"/>
      <c r="H21" s="57"/>
      <c r="I21" s="57"/>
      <c r="J21" s="57"/>
      <c r="K21" s="57"/>
      <c r="L21" s="57"/>
      <c r="M21" s="58" t="str">
        <f t="shared" si="5"/>
        <v/>
      </c>
      <c r="N21" s="58" t="str">
        <f t="shared" si="6"/>
        <v/>
      </c>
      <c r="O21" s="58" t="str">
        <f t="shared" si="3"/>
        <v/>
      </c>
      <c r="P21" s="58" t="str">
        <f t="shared" si="9"/>
        <v/>
      </c>
      <c r="Q21" s="69" t="str">
        <f t="shared" si="7"/>
        <v/>
      </c>
      <c r="R21" s="59" t="str">
        <f>IFERROR(VLOOKUP(O21,'Measure Table'!$E$2:$S$550,8,FALSE),"")</f>
        <v/>
      </c>
      <c r="S21" s="59" t="str">
        <f>IFERROR(VLOOKUP(O21,'Measure Table'!$E$2:$S$550,12,FALSE),"")</f>
        <v/>
      </c>
      <c r="T21" s="58" t="str" cm="1">
        <f t="array" ref="T21">IF(C21&lt;&gt;"",_xlfn.IFS(I21&lt;=2,0,I21&lt;='Dropdown Tables'!$H$13,1,I21&lt;='Dropdown Tables'!$H$14,2,I21&lt;='Dropdown Tables'!$H$15,3,I21&gt;'Dropdown Tables'!$H$15,"| Wattage too high, Use the tool"),"")</f>
        <v/>
      </c>
      <c r="U21" s="59" t="str">
        <f>IFERROR(VLOOKUP(O21,'Measure Table'!$E$2:$S$550,9, FALSE)*I21*12,"")</f>
        <v/>
      </c>
      <c r="V21" s="58" t="str">
        <f t="shared" si="10"/>
        <v/>
      </c>
      <c r="W21" s="144" t="str" cm="1">
        <f t="array" ref="W21">IF(TotalCost=0,
    "Enter Project Costs",
    IF(X21="","",
       IF(SUM($X$14:$X$63)=0,0,
          IF(AND(ProjectState="ID",SMBE_Eligible="No",PaybackwithIncentive &lt; 1),
             MAX(
                 0,
                 ((X21 / SUM($X$14:$X$63)) * $W$65) - ($X$11 * P21)
             ),
             X21 / SUM($X$14:$X$63) * $W$65
          )
       )
    )
)</f>
        <v/>
      </c>
      <c r="X21" s="147" t="str">
        <f t="shared" si="8"/>
        <v/>
      </c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</row>
    <row r="22" spans="1:40" ht="20.399999999999999" x14ac:dyDescent="0.3">
      <c r="A22" s="37"/>
      <c r="B22" s="61">
        <v>9</v>
      </c>
      <c r="C22" s="57" t="str">
        <f t="shared" si="0"/>
        <v/>
      </c>
      <c r="D22" s="57" t="str">
        <f t="shared" si="1"/>
        <v>No</v>
      </c>
      <c r="E22" s="57"/>
      <c r="F22" s="57"/>
      <c r="G22" s="57"/>
      <c r="H22" s="57"/>
      <c r="I22" s="57"/>
      <c r="J22" s="57"/>
      <c r="K22" s="57"/>
      <c r="L22" s="57"/>
      <c r="M22" s="58" t="str">
        <f t="shared" si="5"/>
        <v/>
      </c>
      <c r="N22" s="58" t="str">
        <f t="shared" si="6"/>
        <v/>
      </c>
      <c r="O22" s="58" t="str">
        <f t="shared" si="3"/>
        <v/>
      </c>
      <c r="P22" s="58" t="str">
        <f t="shared" si="9"/>
        <v/>
      </c>
      <c r="Q22" s="69" t="str">
        <f t="shared" si="7"/>
        <v/>
      </c>
      <c r="R22" s="59" t="str">
        <f>IFERROR(VLOOKUP(O22,'Measure Table'!$E$2:$S$550,8,FALSE),"")</f>
        <v/>
      </c>
      <c r="S22" s="59" t="str">
        <f>IFERROR(VLOOKUP(O22,'Measure Table'!$E$2:$S$550,12,FALSE),"")</f>
        <v/>
      </c>
      <c r="T22" s="58" t="str" cm="1">
        <f t="array" ref="T22">IF(C22&lt;&gt;"",_xlfn.IFS(I22&lt;=2,0,I22&lt;='Dropdown Tables'!$H$13,1,I22&lt;='Dropdown Tables'!$H$14,2,I22&lt;='Dropdown Tables'!$H$15,3,I22&gt;'Dropdown Tables'!$H$15,"| Wattage too high, Use the tool"),"")</f>
        <v/>
      </c>
      <c r="U22" s="59" t="str">
        <f>IFERROR(VLOOKUP(O22,'Measure Table'!$E$2:$S$550,9, FALSE)*I22*12,"")</f>
        <v/>
      </c>
      <c r="V22" s="58" t="str">
        <f t="shared" si="10"/>
        <v/>
      </c>
      <c r="W22" s="144" t="str" cm="1">
        <f t="array" ref="W22">IF(TotalCost=0,
    "Enter Project Costs",
    IF(X22="","",
       IF(SUM($X$14:$X$63)=0,0,
          IF(AND(ProjectState="ID",SMBE_Eligible="No",PaybackwithIncentive &lt; 1),
             MAX(
                 0,
                 ((X22 / SUM($X$14:$X$63)) * $W$65) - ($X$11 * P22)
             ),
             X22 / SUM($X$14:$X$63) * $W$65
          )
       )
    )
)</f>
        <v/>
      </c>
      <c r="X22" s="147" t="str">
        <f t="shared" si="8"/>
        <v/>
      </c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</row>
    <row r="23" spans="1:40" ht="20.399999999999999" x14ac:dyDescent="0.3">
      <c r="A23" s="37"/>
      <c r="B23" s="61">
        <v>10</v>
      </c>
      <c r="C23" s="57" t="str">
        <f t="shared" si="0"/>
        <v/>
      </c>
      <c r="D23" s="57" t="str">
        <f t="shared" si="1"/>
        <v>No</v>
      </c>
      <c r="E23" s="57"/>
      <c r="F23" s="57"/>
      <c r="G23" s="57"/>
      <c r="H23" s="57"/>
      <c r="I23" s="57"/>
      <c r="J23" s="57"/>
      <c r="K23" s="57"/>
      <c r="L23" s="57"/>
      <c r="M23" s="58" t="str">
        <f t="shared" si="5"/>
        <v/>
      </c>
      <c r="N23" s="58" t="str">
        <f t="shared" si="6"/>
        <v/>
      </c>
      <c r="O23" s="58" t="str">
        <f t="shared" si="3"/>
        <v/>
      </c>
      <c r="P23" s="58" t="str">
        <f t="shared" si="9"/>
        <v/>
      </c>
      <c r="Q23" s="69" t="str">
        <f t="shared" si="7"/>
        <v/>
      </c>
      <c r="R23" s="59" t="str">
        <f>IFERROR(VLOOKUP(O23,'Measure Table'!$E$2:$S$550,8,FALSE),"")</f>
        <v/>
      </c>
      <c r="S23" s="59" t="str">
        <f>IFERROR(VLOOKUP(O23,'Measure Table'!$E$2:$S$550,12,FALSE),"")</f>
        <v/>
      </c>
      <c r="T23" s="58" t="str" cm="1">
        <f t="array" ref="T23">IF(C23&lt;&gt;"",_xlfn.IFS(I23&lt;=2,0,I23&lt;='Dropdown Tables'!$H$13,1,I23&lt;='Dropdown Tables'!$H$14,2,I23&lt;='Dropdown Tables'!$H$15,3,I23&gt;'Dropdown Tables'!$H$15,"| Wattage too high, Use the tool"),"")</f>
        <v/>
      </c>
      <c r="U23" s="59" t="str">
        <f>IFERROR(VLOOKUP(O23,'Measure Table'!$E$2:$S$550,9, FALSE)*I23*12,"")</f>
        <v/>
      </c>
      <c r="V23" s="58" t="str">
        <f t="shared" si="10"/>
        <v/>
      </c>
      <c r="W23" s="144" t="str" cm="1">
        <f t="array" ref="W23">IF(TotalCost=0,
    "Enter Project Costs",
    IF(X23="","",
       IF(SUM($X$14:$X$63)=0,0,
          IF(AND(ProjectState="ID",SMBE_Eligible="No",PaybackwithIncentive &lt; 1),
             MAX(
                 0,
                 ((X23 / SUM($X$14:$X$63)) * $W$65) - ($X$11 * P23)
             ),
             X23 / SUM($X$14:$X$63) * $W$65
          )
       )
    )
)</f>
        <v/>
      </c>
      <c r="X23" s="147" t="str">
        <f t="shared" si="8"/>
        <v/>
      </c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</row>
    <row r="24" spans="1:40" ht="20.399999999999999" x14ac:dyDescent="0.3">
      <c r="A24" s="37"/>
      <c r="B24" s="61">
        <v>11</v>
      </c>
      <c r="C24" s="57" t="str">
        <f t="shared" si="0"/>
        <v/>
      </c>
      <c r="D24" s="57" t="str">
        <f t="shared" si="1"/>
        <v>No</v>
      </c>
      <c r="E24" s="57"/>
      <c r="F24" s="57"/>
      <c r="G24" s="57"/>
      <c r="H24" s="57"/>
      <c r="I24" s="57"/>
      <c r="J24" s="57"/>
      <c r="K24" s="57"/>
      <c r="L24" s="57"/>
      <c r="M24" s="58" t="str">
        <f t="shared" si="5"/>
        <v/>
      </c>
      <c r="N24" s="58" t="str">
        <f t="shared" si="6"/>
        <v/>
      </c>
      <c r="O24" s="58" t="str">
        <f t="shared" si="3"/>
        <v/>
      </c>
      <c r="P24" s="58" t="str">
        <f t="shared" si="9"/>
        <v/>
      </c>
      <c r="Q24" s="69" t="str">
        <f t="shared" si="7"/>
        <v/>
      </c>
      <c r="R24" s="59" t="str">
        <f>IFERROR(VLOOKUP(O24,'Measure Table'!$E$2:$S$550,8,FALSE),"")</f>
        <v/>
      </c>
      <c r="S24" s="59" t="str">
        <f>IFERROR(VLOOKUP(O24,'Measure Table'!$E$2:$S$550,12,FALSE),"")</f>
        <v/>
      </c>
      <c r="T24" s="58" t="str" cm="1">
        <f t="array" ref="T24">IF(C24&lt;&gt;"",_xlfn.IFS(I24&lt;=2,0,I24&lt;='Dropdown Tables'!$H$13,1,I24&lt;='Dropdown Tables'!$H$14,2,I24&lt;='Dropdown Tables'!$H$15,3,I24&gt;'Dropdown Tables'!$H$15,"| Wattage too high, Use the tool"),"")</f>
        <v/>
      </c>
      <c r="U24" s="59" t="str">
        <f>IFERROR(VLOOKUP(O24,'Measure Table'!$E$2:$S$550,9, FALSE)*I24*12,"")</f>
        <v/>
      </c>
      <c r="V24" s="58" t="str">
        <f t="shared" si="10"/>
        <v/>
      </c>
      <c r="W24" s="144" t="str" cm="1">
        <f t="array" ref="W24">IF(TotalCost=0,
    "Enter Project Costs",
    IF(X24="","",
       IF(SUM($X$14:$X$63)=0,0,
          IF(AND(ProjectState="ID",SMBE_Eligible="No",PaybackwithIncentive &lt; 1),
             MAX(
                 0,
                 ((X24 / SUM($X$14:$X$63)) * $W$65) - ($X$11 * P24)
             ),
             X24 / SUM($X$14:$X$63) * $W$65
          )
       )
    )
)</f>
        <v/>
      </c>
      <c r="X24" s="147" t="str">
        <f t="shared" si="8"/>
        <v/>
      </c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</row>
    <row r="25" spans="1:40" ht="20.399999999999999" x14ac:dyDescent="0.3">
      <c r="A25" s="37"/>
      <c r="B25" s="61">
        <v>12</v>
      </c>
      <c r="C25" s="57" t="str">
        <f t="shared" si="0"/>
        <v/>
      </c>
      <c r="D25" s="57" t="str">
        <f t="shared" si="1"/>
        <v>No</v>
      </c>
      <c r="E25" s="57"/>
      <c r="F25" s="57"/>
      <c r="G25" s="57"/>
      <c r="H25" s="57"/>
      <c r="I25" s="57"/>
      <c r="J25" s="57"/>
      <c r="K25" s="57"/>
      <c r="L25" s="57"/>
      <c r="M25" s="58" t="str">
        <f t="shared" si="5"/>
        <v/>
      </c>
      <c r="N25" s="58" t="str">
        <f t="shared" si="6"/>
        <v/>
      </c>
      <c r="O25" s="58" t="str">
        <f t="shared" si="3"/>
        <v/>
      </c>
      <c r="P25" s="58" t="str">
        <f t="shared" si="9"/>
        <v/>
      </c>
      <c r="Q25" s="69" t="str">
        <f t="shared" si="7"/>
        <v/>
      </c>
      <c r="R25" s="59" t="str">
        <f>IFERROR(VLOOKUP(O25,'Measure Table'!$E$2:$S$550,8,FALSE),"")</f>
        <v/>
      </c>
      <c r="S25" s="59" t="str">
        <f>IFERROR(VLOOKUP(O25,'Measure Table'!$E$2:$S$550,12,FALSE),"")</f>
        <v/>
      </c>
      <c r="T25" s="58" t="str" cm="1">
        <f t="array" ref="T25">IF(C25&lt;&gt;"",_xlfn.IFS(I25&lt;=2,0,I25&lt;='Dropdown Tables'!$H$13,1,I25&lt;='Dropdown Tables'!$H$14,2,I25&lt;='Dropdown Tables'!$H$15,3,I25&gt;'Dropdown Tables'!$H$15,"| Wattage too high, Use the tool"),"")</f>
        <v/>
      </c>
      <c r="U25" s="59" t="str">
        <f>IFERROR(VLOOKUP(O25,'Measure Table'!$E$2:$S$550,9, FALSE)*I25*12,"")</f>
        <v/>
      </c>
      <c r="V25" s="58" t="str">
        <f t="shared" si="10"/>
        <v/>
      </c>
      <c r="W25" s="144" t="str" cm="1">
        <f t="array" ref="W25">IF(TotalCost=0,
    "Enter Project Costs",
    IF(X25="","",
       IF(SUM($X$14:$X$63)=0,0,
          IF(AND(ProjectState="ID",SMBE_Eligible="No",PaybackwithIncentive &lt; 1),
             MAX(
                 0,
                 ((X25 / SUM($X$14:$X$63)) * $W$65) - ($X$11 * P25)
             ),
             X25 / SUM($X$14:$X$63) * $W$65
          )
       )
    )
)</f>
        <v/>
      </c>
      <c r="X25" s="147" t="str">
        <f t="shared" si="8"/>
        <v/>
      </c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</row>
    <row r="26" spans="1:40" ht="20.399999999999999" x14ac:dyDescent="0.3">
      <c r="A26" s="37"/>
      <c r="B26" s="61">
        <v>13</v>
      </c>
      <c r="C26" s="57" t="str">
        <f t="shared" si="0"/>
        <v/>
      </c>
      <c r="D26" s="57" t="str">
        <f t="shared" si="1"/>
        <v>No</v>
      </c>
      <c r="E26" s="57"/>
      <c r="F26" s="57"/>
      <c r="G26" s="57"/>
      <c r="H26" s="57"/>
      <c r="I26" s="57"/>
      <c r="J26" s="57"/>
      <c r="K26" s="57"/>
      <c r="L26" s="57"/>
      <c r="M26" s="58" t="str">
        <f t="shared" si="5"/>
        <v/>
      </c>
      <c r="N26" s="58" t="str">
        <f t="shared" si="6"/>
        <v/>
      </c>
      <c r="O26" s="58" t="str">
        <f t="shared" si="3"/>
        <v/>
      </c>
      <c r="P26" s="58" t="str">
        <f t="shared" si="9"/>
        <v/>
      </c>
      <c r="Q26" s="69" t="str">
        <f t="shared" si="7"/>
        <v/>
      </c>
      <c r="R26" s="59" t="str">
        <f>IFERROR(VLOOKUP(O26,'Measure Table'!$E$2:$S$550,8,FALSE),"")</f>
        <v/>
      </c>
      <c r="S26" s="59" t="str">
        <f>IFERROR(VLOOKUP(O26,'Measure Table'!$E$2:$S$550,12,FALSE),"")</f>
        <v/>
      </c>
      <c r="T26" s="58" t="str" cm="1">
        <f t="array" ref="T26">IF(C26&lt;&gt;"",_xlfn.IFS(I26&lt;=2,0,I26&lt;='Dropdown Tables'!$H$13,1,I26&lt;='Dropdown Tables'!$H$14,2,I26&lt;='Dropdown Tables'!$H$15,3,I26&gt;'Dropdown Tables'!$H$15,"| Wattage too high, Use the tool"),"")</f>
        <v/>
      </c>
      <c r="U26" s="59" t="str">
        <f>IFERROR(VLOOKUP(O26,'Measure Table'!$E$2:$S$550,9, FALSE)*I26*12,"")</f>
        <v/>
      </c>
      <c r="V26" s="58" t="str">
        <f t="shared" si="10"/>
        <v/>
      </c>
      <c r="W26" s="144" t="str" cm="1">
        <f t="array" ref="W26">IF(TotalCost=0,
    "Enter Project Costs",
    IF(X26="","",
       IF(SUM($X$14:$X$63)=0,0,
          IF(AND(ProjectState="ID",SMBE_Eligible="No",PaybackwithIncentive &lt; 1),
             MAX(
                 0,
                 ((X26 / SUM($X$14:$X$63)) * $W$65) - ($X$11 * P26)
             ),
             X26 / SUM($X$14:$X$63) * $W$65
          )
       )
    )
)</f>
        <v/>
      </c>
      <c r="X26" s="147" t="str">
        <f t="shared" si="8"/>
        <v/>
      </c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</row>
    <row r="27" spans="1:40" ht="20.399999999999999" x14ac:dyDescent="0.3">
      <c r="A27" s="37"/>
      <c r="B27" s="61">
        <v>14</v>
      </c>
      <c r="C27" s="57" t="str">
        <f t="shared" si="0"/>
        <v/>
      </c>
      <c r="D27" s="57" t="str">
        <f t="shared" si="1"/>
        <v>No</v>
      </c>
      <c r="E27" s="57"/>
      <c r="F27" s="57"/>
      <c r="G27" s="57"/>
      <c r="H27" s="57"/>
      <c r="I27" s="57"/>
      <c r="J27" s="57"/>
      <c r="K27" s="57"/>
      <c r="L27" s="57"/>
      <c r="M27" s="58" t="str">
        <f t="shared" si="5"/>
        <v/>
      </c>
      <c r="N27" s="58" t="str">
        <f t="shared" si="6"/>
        <v/>
      </c>
      <c r="O27" s="58" t="str">
        <f t="shared" si="3"/>
        <v/>
      </c>
      <c r="P27" s="58" t="str">
        <f t="shared" si="9"/>
        <v/>
      </c>
      <c r="Q27" s="69" t="str">
        <f t="shared" si="7"/>
        <v/>
      </c>
      <c r="R27" s="59" t="str">
        <f>IFERROR(VLOOKUP(O27,'Measure Table'!$E$2:$S$550,8,FALSE),"")</f>
        <v/>
      </c>
      <c r="S27" s="59" t="str">
        <f>IFERROR(VLOOKUP(O27,'Measure Table'!$E$2:$S$550,12,FALSE),"")</f>
        <v/>
      </c>
      <c r="T27" s="58" t="str" cm="1">
        <f t="array" ref="T27">IF(C27&lt;&gt;"",_xlfn.IFS(I27&lt;=2,0,I27&lt;='Dropdown Tables'!$H$13,1,I27&lt;='Dropdown Tables'!$H$14,2,I27&lt;='Dropdown Tables'!$H$15,3,I27&gt;'Dropdown Tables'!$H$15,"| Wattage too high, Use the tool"),"")</f>
        <v/>
      </c>
      <c r="U27" s="59" t="str">
        <f>IFERROR(VLOOKUP(O27,'Measure Table'!$E$2:$S$550,9, FALSE)*I27*12,"")</f>
        <v/>
      </c>
      <c r="V27" s="58" t="str">
        <f t="shared" si="10"/>
        <v/>
      </c>
      <c r="W27" s="144" t="str" cm="1">
        <f t="array" ref="W27">IF(TotalCost=0,
    "Enter Project Costs",
    IF(X27="","",
       IF(SUM($X$14:$X$63)=0,0,
          IF(AND(ProjectState="ID",SMBE_Eligible="No",PaybackwithIncentive &lt; 1),
             MAX(
                 0,
                 ((X27 / SUM($X$14:$X$63)) * $W$65) - ($X$11 * P27)
             ),
             X27 / SUM($X$14:$X$63) * $W$65
          )
       )
    )
)</f>
        <v/>
      </c>
      <c r="X27" s="147" t="str">
        <f t="shared" si="8"/>
        <v/>
      </c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</row>
    <row r="28" spans="1:40" ht="20.399999999999999" x14ac:dyDescent="0.3">
      <c r="A28" s="37"/>
      <c r="B28" s="61">
        <v>15</v>
      </c>
      <c r="C28" s="57" t="str">
        <f t="shared" si="0"/>
        <v/>
      </c>
      <c r="D28" s="57" t="str">
        <f t="shared" si="1"/>
        <v>No</v>
      </c>
      <c r="E28" s="57"/>
      <c r="F28" s="57"/>
      <c r="G28" s="57"/>
      <c r="H28" s="57"/>
      <c r="I28" s="57"/>
      <c r="J28" s="57"/>
      <c r="K28" s="57"/>
      <c r="L28" s="57"/>
      <c r="M28" s="58" t="str">
        <f t="shared" si="5"/>
        <v/>
      </c>
      <c r="N28" s="58" t="str">
        <f t="shared" si="6"/>
        <v/>
      </c>
      <c r="O28" s="58" t="str">
        <f t="shared" si="3"/>
        <v/>
      </c>
      <c r="P28" s="58" t="str">
        <f t="shared" si="9"/>
        <v/>
      </c>
      <c r="Q28" s="69" t="str">
        <f t="shared" si="7"/>
        <v/>
      </c>
      <c r="R28" s="59" t="str">
        <f>IFERROR(VLOOKUP(O28,'Measure Table'!$E$2:$S$550,8,FALSE),"")</f>
        <v/>
      </c>
      <c r="S28" s="59" t="str">
        <f>IFERROR(VLOOKUP(O28,'Measure Table'!$E$2:$S$550,12,FALSE),"")</f>
        <v/>
      </c>
      <c r="T28" s="58" t="str" cm="1">
        <f t="array" ref="T28">IF(C28&lt;&gt;"",_xlfn.IFS(I28&lt;=2,0,I28&lt;='Dropdown Tables'!$H$13,1,I28&lt;='Dropdown Tables'!$H$14,2,I28&lt;='Dropdown Tables'!$H$15,3,I28&gt;'Dropdown Tables'!$H$15,"| Wattage too high, Use the tool"),"")</f>
        <v/>
      </c>
      <c r="U28" s="59" t="str">
        <f>IFERROR(VLOOKUP(O28,'Measure Table'!$E$2:$S$550,9, FALSE)*I28*12,"")</f>
        <v/>
      </c>
      <c r="V28" s="58" t="str">
        <f t="shared" si="10"/>
        <v/>
      </c>
      <c r="W28" s="144" t="str" cm="1">
        <f t="array" ref="W28">IF(TotalCost=0,
    "Enter Project Costs",
    IF(X28="","",
       IF(SUM($X$14:$X$63)=0,0,
          IF(AND(ProjectState="ID",SMBE_Eligible="No",PaybackwithIncentive &lt; 1),
             MAX(
                 0,
                 ((X28 / SUM($X$14:$X$63)) * $W$65) - ($X$11 * P28)
             ),
             X28 / SUM($X$14:$X$63) * $W$65
          )
       )
    )
)</f>
        <v/>
      </c>
      <c r="X28" s="147" t="str">
        <f t="shared" si="8"/>
        <v/>
      </c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</row>
    <row r="29" spans="1:40" ht="20.399999999999999" x14ac:dyDescent="0.3">
      <c r="A29" s="37"/>
      <c r="B29" s="61">
        <v>16</v>
      </c>
      <c r="C29" s="57" t="str">
        <f t="shared" si="0"/>
        <v/>
      </c>
      <c r="D29" s="57" t="str">
        <f t="shared" si="1"/>
        <v>No</v>
      </c>
      <c r="E29" s="57"/>
      <c r="F29" s="57"/>
      <c r="G29" s="57"/>
      <c r="H29" s="57"/>
      <c r="I29" s="57"/>
      <c r="J29" s="57"/>
      <c r="K29" s="57"/>
      <c r="L29" s="57"/>
      <c r="M29" s="58" t="str">
        <f t="shared" si="5"/>
        <v/>
      </c>
      <c r="N29" s="58" t="str">
        <f t="shared" si="6"/>
        <v/>
      </c>
      <c r="O29" s="58" t="str">
        <f t="shared" si="3"/>
        <v/>
      </c>
      <c r="P29" s="58" t="str">
        <f t="shared" si="9"/>
        <v/>
      </c>
      <c r="Q29" s="69" t="str">
        <f t="shared" si="7"/>
        <v/>
      </c>
      <c r="R29" s="59" t="str">
        <f>IFERROR(VLOOKUP(O29,'Measure Table'!$E$2:$S$550,8,FALSE),"")</f>
        <v/>
      </c>
      <c r="S29" s="59" t="str">
        <f>IFERROR(VLOOKUP(O29,'Measure Table'!$E$2:$S$550,12,FALSE),"")</f>
        <v/>
      </c>
      <c r="T29" s="58" t="str" cm="1">
        <f t="array" ref="T29">IF(C29&lt;&gt;"",_xlfn.IFS(I29&lt;=2,0,I29&lt;='Dropdown Tables'!$H$13,1,I29&lt;='Dropdown Tables'!$H$14,2,I29&lt;='Dropdown Tables'!$H$15,3,I29&gt;'Dropdown Tables'!$H$15,"| Wattage too high, Use the tool"),"")</f>
        <v/>
      </c>
      <c r="U29" s="59" t="str">
        <f>IFERROR(VLOOKUP(O29,'Measure Table'!$E$2:$S$550,9, FALSE)*I29*12,"")</f>
        <v/>
      </c>
      <c r="V29" s="58" t="str">
        <f t="shared" si="10"/>
        <v/>
      </c>
      <c r="W29" s="144" t="str" cm="1">
        <f t="array" ref="W29">IF(TotalCost=0,
    "Enter Project Costs",
    IF(X29="","",
       IF(SUM($X$14:$X$63)=0,0,
          IF(AND(ProjectState="ID",SMBE_Eligible="No",PaybackwithIncentive &lt; 1),
             MAX(
                 0,
                 ((X29 / SUM($X$14:$X$63)) * $W$65) - ($X$11 * P29)
             ),
             X29 / SUM($X$14:$X$63) * $W$65
          )
       )
    )
)</f>
        <v/>
      </c>
      <c r="X29" s="147" t="str">
        <f t="shared" si="8"/>
        <v/>
      </c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</row>
    <row r="30" spans="1:40" ht="20.399999999999999" x14ac:dyDescent="0.3">
      <c r="A30" s="37"/>
      <c r="B30" s="61">
        <v>17</v>
      </c>
      <c r="C30" s="57" t="str">
        <f t="shared" si="0"/>
        <v/>
      </c>
      <c r="D30" s="57" t="str">
        <f t="shared" si="1"/>
        <v>No</v>
      </c>
      <c r="E30" s="57"/>
      <c r="F30" s="57"/>
      <c r="G30" s="57"/>
      <c r="H30" s="57"/>
      <c r="I30" s="57"/>
      <c r="J30" s="57"/>
      <c r="K30" s="57"/>
      <c r="L30" s="57"/>
      <c r="M30" s="58" t="str">
        <f t="shared" si="5"/>
        <v/>
      </c>
      <c r="N30" s="58" t="str">
        <f t="shared" si="6"/>
        <v/>
      </c>
      <c r="O30" s="58" t="str">
        <f t="shared" si="3"/>
        <v/>
      </c>
      <c r="P30" s="58" t="str">
        <f t="shared" si="9"/>
        <v/>
      </c>
      <c r="Q30" s="69" t="str">
        <f t="shared" si="7"/>
        <v/>
      </c>
      <c r="R30" s="59" t="str">
        <f>IFERROR(VLOOKUP(O30,'Measure Table'!$E$2:$S$550,8,FALSE),"")</f>
        <v/>
      </c>
      <c r="S30" s="59" t="str">
        <f>IFERROR(VLOOKUP(O30,'Measure Table'!$E$2:$S$550,12,FALSE),"")</f>
        <v/>
      </c>
      <c r="T30" s="58" t="str" cm="1">
        <f t="array" ref="T30">IF(C30&lt;&gt;"",_xlfn.IFS(I30&lt;=2,0,I30&lt;='Dropdown Tables'!$H$13,1,I30&lt;='Dropdown Tables'!$H$14,2,I30&lt;='Dropdown Tables'!$H$15,3,I30&gt;'Dropdown Tables'!$H$15,"| Wattage too high, Use the tool"),"")</f>
        <v/>
      </c>
      <c r="U30" s="59" t="str">
        <f>IFERROR(VLOOKUP(O30,'Measure Table'!$E$2:$S$550,9, FALSE)*I30*12,"")</f>
        <v/>
      </c>
      <c r="V30" s="58" t="str">
        <f t="shared" si="10"/>
        <v/>
      </c>
      <c r="W30" s="144" t="str" cm="1">
        <f t="array" ref="W30">IF(TotalCost=0,
    "Enter Project Costs",
    IF(X30="","",
       IF(SUM($X$14:$X$63)=0,0,
          IF(AND(ProjectState="ID",SMBE_Eligible="No",PaybackwithIncentive &lt; 1),
             MAX(
                 0,
                 ((X30 / SUM($X$14:$X$63)) * $W$65) - ($X$11 * P30)
             ),
             X30 / SUM($X$14:$X$63) * $W$65
          )
       )
    )
)</f>
        <v/>
      </c>
      <c r="X30" s="147" t="str">
        <f t="shared" si="8"/>
        <v/>
      </c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</row>
    <row r="31" spans="1:40" ht="20.399999999999999" x14ac:dyDescent="0.3">
      <c r="A31" s="37"/>
      <c r="B31" s="61">
        <v>18</v>
      </c>
      <c r="C31" s="57" t="str">
        <f t="shared" si="0"/>
        <v/>
      </c>
      <c r="D31" s="57" t="str">
        <f t="shared" si="1"/>
        <v>No</v>
      </c>
      <c r="E31" s="57"/>
      <c r="F31" s="57"/>
      <c r="G31" s="57"/>
      <c r="H31" s="57"/>
      <c r="I31" s="57"/>
      <c r="J31" s="57"/>
      <c r="K31" s="57"/>
      <c r="L31" s="57"/>
      <c r="M31" s="58" t="str">
        <f t="shared" si="5"/>
        <v/>
      </c>
      <c r="N31" s="58" t="str">
        <f t="shared" si="6"/>
        <v/>
      </c>
      <c r="O31" s="58" t="str">
        <f t="shared" si="3"/>
        <v/>
      </c>
      <c r="P31" s="58" t="str">
        <f t="shared" si="9"/>
        <v/>
      </c>
      <c r="Q31" s="69" t="str">
        <f t="shared" si="7"/>
        <v/>
      </c>
      <c r="R31" s="59" t="str">
        <f>IFERROR(VLOOKUP(O31,'Measure Table'!$E$2:$S$550,8,FALSE),"")</f>
        <v/>
      </c>
      <c r="S31" s="59" t="str">
        <f>IFERROR(VLOOKUP(O31,'Measure Table'!$E$2:$S$550,12,FALSE),"")</f>
        <v/>
      </c>
      <c r="T31" s="58" t="str" cm="1">
        <f t="array" ref="T31">IF(C31&lt;&gt;"",_xlfn.IFS(I31&lt;=2,0,I31&lt;='Dropdown Tables'!$H$13,1,I31&lt;='Dropdown Tables'!$H$14,2,I31&lt;='Dropdown Tables'!$H$15,3,I31&gt;'Dropdown Tables'!$H$15,"| Wattage too high, Use the tool"),"")</f>
        <v/>
      </c>
      <c r="U31" s="59" t="str">
        <f>IFERROR(VLOOKUP(O31,'Measure Table'!$E$2:$S$550,9, FALSE)*I31*12,"")</f>
        <v/>
      </c>
      <c r="V31" s="58" t="str">
        <f t="shared" si="10"/>
        <v/>
      </c>
      <c r="W31" s="144" t="str" cm="1">
        <f t="array" ref="W31">IF(TotalCost=0,
    "Enter Project Costs",
    IF(X31="","",
       IF(SUM($X$14:$X$63)=0,0,
          IF(AND(ProjectState="ID",SMBE_Eligible="No",PaybackwithIncentive &lt; 1),
             MAX(
                 0,
                 ((X31 / SUM($X$14:$X$63)) * $W$65) - ($X$11 * P31)
             ),
             X31 / SUM($X$14:$X$63) * $W$65
          )
       )
    )
)</f>
        <v/>
      </c>
      <c r="X31" s="147" t="str">
        <f t="shared" si="8"/>
        <v/>
      </c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</row>
    <row r="32" spans="1:40" ht="20.399999999999999" x14ac:dyDescent="0.3">
      <c r="A32" s="37"/>
      <c r="B32" s="61">
        <v>19</v>
      </c>
      <c r="C32" s="57" t="str">
        <f t="shared" si="0"/>
        <v/>
      </c>
      <c r="D32" s="57" t="str">
        <f t="shared" si="1"/>
        <v>No</v>
      </c>
      <c r="E32" s="57"/>
      <c r="F32" s="57"/>
      <c r="G32" s="57"/>
      <c r="H32" s="57"/>
      <c r="I32" s="57"/>
      <c r="J32" s="57"/>
      <c r="K32" s="57"/>
      <c r="L32" s="57"/>
      <c r="M32" s="58" t="str">
        <f t="shared" si="5"/>
        <v/>
      </c>
      <c r="N32" s="58" t="str">
        <f t="shared" si="6"/>
        <v/>
      </c>
      <c r="O32" s="58" t="str">
        <f t="shared" si="3"/>
        <v/>
      </c>
      <c r="P32" s="58" t="str">
        <f t="shared" si="9"/>
        <v/>
      </c>
      <c r="Q32" s="69" t="str">
        <f t="shared" si="7"/>
        <v/>
      </c>
      <c r="R32" s="59" t="str">
        <f>IFERROR(VLOOKUP(O32,'Measure Table'!$E$2:$S$550,8,FALSE),"")</f>
        <v/>
      </c>
      <c r="S32" s="59" t="str">
        <f>IFERROR(VLOOKUP(O32,'Measure Table'!$E$2:$S$550,12,FALSE),"")</f>
        <v/>
      </c>
      <c r="T32" s="58" t="str" cm="1">
        <f t="array" ref="T32">IF(C32&lt;&gt;"",_xlfn.IFS(I32&lt;=2,0,I32&lt;='Dropdown Tables'!$H$13,1,I32&lt;='Dropdown Tables'!$H$14,2,I32&lt;='Dropdown Tables'!$H$15,3,I32&gt;'Dropdown Tables'!$H$15,"| Wattage too high, Use the tool"),"")</f>
        <v/>
      </c>
      <c r="U32" s="59" t="str">
        <f>IFERROR(VLOOKUP(O32,'Measure Table'!$E$2:$S$550,9, FALSE)*I32*12,"")</f>
        <v/>
      </c>
      <c r="V32" s="58" t="str">
        <f t="shared" si="10"/>
        <v/>
      </c>
      <c r="W32" s="144" t="str" cm="1">
        <f t="array" ref="W32">IF(TotalCost=0,
    "Enter Project Costs",
    IF(X32="","",
       IF(SUM($X$14:$X$63)=0,0,
          IF(AND(ProjectState="ID",SMBE_Eligible="No",PaybackwithIncentive &lt; 1),
             MAX(
                 0,
                 ((X32 / SUM($X$14:$X$63)) * $W$65) - ($X$11 * P32)
             ),
             X32 / SUM($X$14:$X$63) * $W$65
          )
       )
    )
)</f>
        <v/>
      </c>
      <c r="X32" s="147" t="str">
        <f t="shared" si="8"/>
        <v/>
      </c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</row>
    <row r="33" spans="1:40" ht="20.399999999999999" x14ac:dyDescent="0.3">
      <c r="A33" s="37"/>
      <c r="B33" s="61">
        <v>20</v>
      </c>
      <c r="C33" s="57" t="str">
        <f t="shared" si="0"/>
        <v/>
      </c>
      <c r="D33" s="57" t="str">
        <f t="shared" si="1"/>
        <v>No</v>
      </c>
      <c r="E33" s="57"/>
      <c r="F33" s="57"/>
      <c r="G33" s="57"/>
      <c r="H33" s="57"/>
      <c r="I33" s="57"/>
      <c r="J33" s="57"/>
      <c r="K33" s="57"/>
      <c r="L33" s="57"/>
      <c r="M33" s="58" t="str">
        <f t="shared" si="5"/>
        <v/>
      </c>
      <c r="N33" s="58" t="str">
        <f t="shared" si="6"/>
        <v/>
      </c>
      <c r="O33" s="58" t="str">
        <f t="shared" si="3"/>
        <v/>
      </c>
      <c r="P33" s="58" t="str">
        <f t="shared" si="9"/>
        <v/>
      </c>
      <c r="Q33" s="69" t="str">
        <f t="shared" si="7"/>
        <v/>
      </c>
      <c r="R33" s="59" t="str">
        <f>IFERROR(VLOOKUP(O33,'Measure Table'!$E$2:$S$550,8,FALSE),"")</f>
        <v/>
      </c>
      <c r="S33" s="59" t="str">
        <f>IFERROR(VLOOKUP(O33,'Measure Table'!$E$2:$S$550,12,FALSE),"")</f>
        <v/>
      </c>
      <c r="T33" s="58" t="str" cm="1">
        <f t="array" ref="T33">IF(C33&lt;&gt;"",_xlfn.IFS(I33&lt;=2,0,I33&lt;='Dropdown Tables'!$H$13,1,I33&lt;='Dropdown Tables'!$H$14,2,I33&lt;='Dropdown Tables'!$H$15,3,I33&gt;'Dropdown Tables'!$H$15,"| Wattage too high, Use the tool"),"")</f>
        <v/>
      </c>
      <c r="U33" s="59" t="str">
        <f>IFERROR(VLOOKUP(O33,'Measure Table'!$E$2:$S$550,9, FALSE)*I33*12,"")</f>
        <v/>
      </c>
      <c r="V33" s="58" t="str">
        <f t="shared" si="10"/>
        <v/>
      </c>
      <c r="W33" s="144" t="str" cm="1">
        <f t="array" ref="W33">IF(TotalCost=0,
    "Enter Project Costs",
    IF(X33="","",
       IF(SUM($X$14:$X$63)=0,0,
          IF(AND(ProjectState="ID",SMBE_Eligible="No",PaybackwithIncentive &lt; 1),
             MAX(
                 0,
                 ((X33 / SUM($X$14:$X$63)) * $W$65) - ($X$11 * P33)
             ),
             X33 / SUM($X$14:$X$63) * $W$65
          )
       )
    )
)</f>
        <v/>
      </c>
      <c r="X33" s="147" t="str">
        <f t="shared" si="8"/>
        <v/>
      </c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</row>
    <row r="34" spans="1:40" ht="20.399999999999999" x14ac:dyDescent="0.3">
      <c r="A34" s="37"/>
      <c r="B34" s="61">
        <v>21</v>
      </c>
      <c r="C34" s="57" t="str">
        <f t="shared" si="0"/>
        <v/>
      </c>
      <c r="D34" s="57" t="str">
        <f t="shared" si="1"/>
        <v>No</v>
      </c>
      <c r="E34" s="57"/>
      <c r="F34" s="57"/>
      <c r="G34" s="57"/>
      <c r="H34" s="57"/>
      <c r="I34" s="57"/>
      <c r="J34" s="57"/>
      <c r="K34" s="57"/>
      <c r="L34" s="57"/>
      <c r="M34" s="58" t="str">
        <f t="shared" si="5"/>
        <v/>
      </c>
      <c r="N34" s="58" t="str">
        <f t="shared" si="6"/>
        <v/>
      </c>
      <c r="O34" s="58" t="str">
        <f t="shared" si="3"/>
        <v/>
      </c>
      <c r="P34" s="58" t="str">
        <f t="shared" si="9"/>
        <v/>
      </c>
      <c r="Q34" s="69" t="str">
        <f t="shared" si="7"/>
        <v/>
      </c>
      <c r="R34" s="59" t="str">
        <f>IFERROR(VLOOKUP(O34,'Measure Table'!$E$2:$S$550,8,FALSE),"")</f>
        <v/>
      </c>
      <c r="S34" s="59" t="str">
        <f>IFERROR(VLOOKUP(O34,'Measure Table'!$E$2:$S$550,12,FALSE),"")</f>
        <v/>
      </c>
      <c r="T34" s="58" t="str" cm="1">
        <f t="array" ref="T34">IF(C34&lt;&gt;"",_xlfn.IFS(I34&lt;=2,0,I34&lt;='Dropdown Tables'!$H$13,1,I34&lt;='Dropdown Tables'!$H$14,2,I34&lt;='Dropdown Tables'!$H$15,3,I34&gt;'Dropdown Tables'!$H$15,"| Wattage too high, Use the tool"),"")</f>
        <v/>
      </c>
      <c r="U34" s="59" t="str">
        <f>IFERROR(VLOOKUP(O34,'Measure Table'!$E$2:$S$550,9, FALSE)*I34*12,"")</f>
        <v/>
      </c>
      <c r="V34" s="58" t="str">
        <f t="shared" si="10"/>
        <v/>
      </c>
      <c r="W34" s="144" t="str" cm="1">
        <f t="array" ref="W34">IF(TotalCost=0,
    "Enter Project Costs",
    IF(X34="","",
       IF(SUM($X$14:$X$63)=0,0,
          IF(AND(ProjectState="ID",SMBE_Eligible="No",PaybackwithIncentive &lt; 1),
             MAX(
                 0,
                 ((X34 / SUM($X$14:$X$63)) * $W$65) - ($X$11 * P34)
             ),
             X34 / SUM($X$14:$X$63) * $W$65
          )
       )
    )
)</f>
        <v/>
      </c>
      <c r="X34" s="147" t="str">
        <f t="shared" si="8"/>
        <v/>
      </c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</row>
    <row r="35" spans="1:40" ht="20.399999999999999" x14ac:dyDescent="0.3">
      <c r="A35" s="37"/>
      <c r="B35" s="61">
        <v>22</v>
      </c>
      <c r="C35" s="57" t="str">
        <f t="shared" si="0"/>
        <v/>
      </c>
      <c r="D35" s="57" t="str">
        <f t="shared" si="1"/>
        <v>No</v>
      </c>
      <c r="E35" s="57"/>
      <c r="F35" s="57"/>
      <c r="G35" s="57"/>
      <c r="H35" s="57"/>
      <c r="I35" s="57"/>
      <c r="J35" s="57"/>
      <c r="K35" s="57"/>
      <c r="L35" s="57"/>
      <c r="M35" s="58" t="str">
        <f t="shared" si="5"/>
        <v/>
      </c>
      <c r="N35" s="58" t="str">
        <f t="shared" si="6"/>
        <v/>
      </c>
      <c r="O35" s="58" t="str">
        <f t="shared" si="3"/>
        <v/>
      </c>
      <c r="P35" s="58" t="str">
        <f t="shared" si="9"/>
        <v/>
      </c>
      <c r="Q35" s="69" t="str">
        <f t="shared" si="7"/>
        <v/>
      </c>
      <c r="R35" s="59" t="str">
        <f>IFERROR(VLOOKUP(O35,'Measure Table'!$E$2:$S$550,8,FALSE),"")</f>
        <v/>
      </c>
      <c r="S35" s="59" t="str">
        <f>IFERROR(VLOOKUP(O35,'Measure Table'!$E$2:$S$550,12,FALSE),"")</f>
        <v/>
      </c>
      <c r="T35" s="58" t="str" cm="1">
        <f t="array" ref="T35">IF(C35&lt;&gt;"",_xlfn.IFS(I35&lt;=2,0,I35&lt;='Dropdown Tables'!$H$13,1,I35&lt;='Dropdown Tables'!$H$14,2,I35&lt;='Dropdown Tables'!$H$15,3,I35&gt;'Dropdown Tables'!$H$15,"| Wattage too high, Use the tool"),"")</f>
        <v/>
      </c>
      <c r="U35" s="59" t="str">
        <f>IFERROR(VLOOKUP(O35,'Measure Table'!$E$2:$S$550,9, FALSE)*I35*12,"")</f>
        <v/>
      </c>
      <c r="V35" s="58" t="str">
        <f t="shared" si="10"/>
        <v/>
      </c>
      <c r="W35" s="144" t="str" cm="1">
        <f t="array" ref="W35">IF(TotalCost=0,
    "Enter Project Costs",
    IF(X35="","",
       IF(SUM($X$14:$X$63)=0,0,
          IF(AND(ProjectState="ID",SMBE_Eligible="No",PaybackwithIncentive &lt; 1),
             MAX(
                 0,
                 ((X35 / SUM($X$14:$X$63)) * $W$65) - ($X$11 * P35)
             ),
             X35 / SUM($X$14:$X$63) * $W$65
          )
       )
    )
)</f>
        <v/>
      </c>
      <c r="X35" s="147" t="str">
        <f t="shared" si="8"/>
        <v/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</row>
    <row r="36" spans="1:40" ht="20.399999999999999" x14ac:dyDescent="0.3">
      <c r="A36" s="37"/>
      <c r="B36" s="61">
        <v>23</v>
      </c>
      <c r="C36" s="57" t="str">
        <f t="shared" si="0"/>
        <v/>
      </c>
      <c r="D36" s="57" t="str">
        <f t="shared" si="1"/>
        <v>No</v>
      </c>
      <c r="E36" s="57"/>
      <c r="F36" s="57"/>
      <c r="G36" s="57"/>
      <c r="H36" s="57"/>
      <c r="I36" s="57"/>
      <c r="J36" s="57"/>
      <c r="K36" s="57"/>
      <c r="L36" s="57"/>
      <c r="M36" s="58" t="str">
        <f t="shared" si="5"/>
        <v/>
      </c>
      <c r="N36" s="58" t="str">
        <f t="shared" si="6"/>
        <v/>
      </c>
      <c r="O36" s="58" t="str">
        <f t="shared" si="3"/>
        <v/>
      </c>
      <c r="P36" s="58" t="str">
        <f t="shared" si="9"/>
        <v/>
      </c>
      <c r="Q36" s="69" t="str">
        <f t="shared" si="7"/>
        <v/>
      </c>
      <c r="R36" s="59" t="str">
        <f>IFERROR(VLOOKUP(O36,'Measure Table'!$E$2:$S$550,8,FALSE),"")</f>
        <v/>
      </c>
      <c r="S36" s="59" t="str">
        <f>IFERROR(VLOOKUP(O36,'Measure Table'!$E$2:$S$550,12,FALSE),"")</f>
        <v/>
      </c>
      <c r="T36" s="58" t="str" cm="1">
        <f t="array" ref="T36">IF(C36&lt;&gt;"",_xlfn.IFS(I36&lt;=2,0,I36&lt;='Dropdown Tables'!$H$13,1,I36&lt;='Dropdown Tables'!$H$14,2,I36&lt;='Dropdown Tables'!$H$15,3,I36&gt;'Dropdown Tables'!$H$15,"| Wattage too high, Use the tool"),"")</f>
        <v/>
      </c>
      <c r="U36" s="59" t="str">
        <f>IFERROR(VLOOKUP(O36,'Measure Table'!$E$2:$S$550,9, FALSE)*I36*12,"")</f>
        <v/>
      </c>
      <c r="V36" s="58" t="str">
        <f t="shared" si="10"/>
        <v/>
      </c>
      <c r="W36" s="144" t="str" cm="1">
        <f t="array" ref="W36">IF(TotalCost=0,
    "Enter Project Costs",
    IF(X36="","",
       IF(SUM($X$14:$X$63)=0,0,
          IF(AND(ProjectState="ID",SMBE_Eligible="No",PaybackwithIncentive &lt; 1),
             MAX(
                 0,
                 ((X36 / SUM($X$14:$X$63)) * $W$65) - ($X$11 * P36)
             ),
             X36 / SUM($X$14:$X$63) * $W$65
          )
       )
    )
)</f>
        <v/>
      </c>
      <c r="X36" s="147" t="str">
        <f t="shared" si="8"/>
        <v/>
      </c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</row>
    <row r="37" spans="1:40" ht="20.399999999999999" x14ac:dyDescent="0.3">
      <c r="A37" s="37"/>
      <c r="B37" s="61">
        <v>24</v>
      </c>
      <c r="C37" s="57" t="str">
        <f t="shared" si="0"/>
        <v/>
      </c>
      <c r="D37" s="57" t="str">
        <f t="shared" si="1"/>
        <v>No</v>
      </c>
      <c r="E37" s="57"/>
      <c r="F37" s="57"/>
      <c r="G37" s="57"/>
      <c r="H37" s="57"/>
      <c r="I37" s="57"/>
      <c r="J37" s="57"/>
      <c r="K37" s="57"/>
      <c r="L37" s="57"/>
      <c r="M37" s="58" t="str">
        <f t="shared" si="5"/>
        <v/>
      </c>
      <c r="N37" s="58" t="str">
        <f t="shared" si="6"/>
        <v/>
      </c>
      <c r="O37" s="58" t="str">
        <f t="shared" si="3"/>
        <v/>
      </c>
      <c r="P37" s="58" t="str">
        <f t="shared" si="9"/>
        <v/>
      </c>
      <c r="Q37" s="69" t="str">
        <f t="shared" si="7"/>
        <v/>
      </c>
      <c r="R37" s="59" t="str">
        <f>IFERROR(VLOOKUP(O37,'Measure Table'!$E$2:$S$550,8,FALSE),"")</f>
        <v/>
      </c>
      <c r="S37" s="59" t="str">
        <f>IFERROR(VLOOKUP(O37,'Measure Table'!$E$2:$S$550,12,FALSE),"")</f>
        <v/>
      </c>
      <c r="T37" s="58" t="str" cm="1">
        <f t="array" ref="T37">IF(C37&lt;&gt;"",_xlfn.IFS(I37&lt;=2,0,I37&lt;='Dropdown Tables'!$H$13,1,I37&lt;='Dropdown Tables'!$H$14,2,I37&lt;='Dropdown Tables'!$H$15,3,I37&gt;'Dropdown Tables'!$H$15,"| Wattage too high, Use the tool"),"")</f>
        <v/>
      </c>
      <c r="U37" s="59" t="str">
        <f>IFERROR(VLOOKUP(O37,'Measure Table'!$E$2:$S$550,9, FALSE)*I37*12,"")</f>
        <v/>
      </c>
      <c r="V37" s="58" t="str">
        <f t="shared" si="10"/>
        <v/>
      </c>
      <c r="W37" s="144" t="str" cm="1">
        <f t="array" ref="W37">IF(TotalCost=0,
    "Enter Project Costs",
    IF(X37="","",
       IF(SUM($X$14:$X$63)=0,0,
          IF(AND(ProjectState="ID",SMBE_Eligible="No",PaybackwithIncentive &lt; 1),
             MAX(
                 0,
                 ((X37 / SUM($X$14:$X$63)) * $W$65) - ($X$11 * P37)
             ),
             X37 / SUM($X$14:$X$63) * $W$65
          )
       )
    )
)</f>
        <v/>
      </c>
      <c r="X37" s="147" t="str">
        <f t="shared" si="8"/>
        <v/>
      </c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</row>
    <row r="38" spans="1:40" ht="20.399999999999999" x14ac:dyDescent="0.3">
      <c r="A38" s="37"/>
      <c r="B38" s="61">
        <v>25</v>
      </c>
      <c r="C38" s="57" t="str">
        <f t="shared" si="0"/>
        <v/>
      </c>
      <c r="D38" s="57" t="str">
        <f t="shared" si="1"/>
        <v>No</v>
      </c>
      <c r="E38" s="57"/>
      <c r="F38" s="57"/>
      <c r="G38" s="57"/>
      <c r="H38" s="57"/>
      <c r="I38" s="57"/>
      <c r="J38" s="57"/>
      <c r="K38" s="57"/>
      <c r="L38" s="57"/>
      <c r="M38" s="58" t="str">
        <f t="shared" si="5"/>
        <v/>
      </c>
      <c r="N38" s="58" t="str">
        <f t="shared" si="6"/>
        <v/>
      </c>
      <c r="O38" s="58" t="str">
        <f t="shared" si="3"/>
        <v/>
      </c>
      <c r="P38" s="58" t="str">
        <f t="shared" si="9"/>
        <v/>
      </c>
      <c r="Q38" s="69" t="str">
        <f t="shared" si="7"/>
        <v/>
      </c>
      <c r="R38" s="59" t="str">
        <f>IFERROR(VLOOKUP(O38,'Measure Table'!$E$2:$S$550,8,FALSE),"")</f>
        <v/>
      </c>
      <c r="S38" s="59" t="str">
        <f>IFERROR(VLOOKUP(O38,'Measure Table'!$E$2:$S$550,12,FALSE),"")</f>
        <v/>
      </c>
      <c r="T38" s="58" t="str" cm="1">
        <f t="array" ref="T38">IF(C38&lt;&gt;"",_xlfn.IFS(I38&lt;=2,0,I38&lt;='Dropdown Tables'!$H$13,1,I38&lt;='Dropdown Tables'!$H$14,2,I38&lt;='Dropdown Tables'!$H$15,3,I38&gt;'Dropdown Tables'!$H$15,"| Wattage too high, Use the tool"),"")</f>
        <v/>
      </c>
      <c r="U38" s="59" t="str">
        <f>IFERROR(VLOOKUP(O38,'Measure Table'!$E$2:$S$550,9, FALSE)*I38*12,"")</f>
        <v/>
      </c>
      <c r="V38" s="58" t="str">
        <f t="shared" si="10"/>
        <v/>
      </c>
      <c r="W38" s="144" t="str" cm="1">
        <f t="array" ref="W38">IF(TotalCost=0,
    "Enter Project Costs",
    IF(X38="","",
       IF(SUM($X$14:$X$63)=0,0,
          IF(AND(ProjectState="ID",SMBE_Eligible="No",PaybackwithIncentive &lt; 1),
             MAX(
                 0,
                 ((X38 / SUM($X$14:$X$63)) * $W$65) - ($X$11 * P38)
             ),
             X38 / SUM($X$14:$X$63) * $W$65
          )
       )
    )
)</f>
        <v/>
      </c>
      <c r="X38" s="147" t="str">
        <f t="shared" si="8"/>
        <v/>
      </c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</row>
    <row r="39" spans="1:40" ht="20.399999999999999" x14ac:dyDescent="0.3">
      <c r="A39" s="37"/>
      <c r="B39" s="61">
        <v>26</v>
      </c>
      <c r="C39" s="57" t="str">
        <f t="shared" si="0"/>
        <v/>
      </c>
      <c r="D39" s="57" t="str">
        <f t="shared" si="1"/>
        <v>No</v>
      </c>
      <c r="E39" s="57"/>
      <c r="F39" s="57"/>
      <c r="G39" s="57"/>
      <c r="H39" s="57"/>
      <c r="I39" s="57"/>
      <c r="J39" s="57"/>
      <c r="K39" s="57"/>
      <c r="L39" s="57"/>
      <c r="M39" s="58" t="str">
        <f t="shared" si="5"/>
        <v/>
      </c>
      <c r="N39" s="58" t="str">
        <f t="shared" si="6"/>
        <v/>
      </c>
      <c r="O39" s="58" t="str">
        <f t="shared" si="3"/>
        <v/>
      </c>
      <c r="P39" s="58" t="str">
        <f t="shared" si="9"/>
        <v/>
      </c>
      <c r="Q39" s="69" t="str">
        <f t="shared" si="7"/>
        <v/>
      </c>
      <c r="R39" s="59" t="str">
        <f>IFERROR(VLOOKUP(O39,'Measure Table'!$E$2:$S$550,8,FALSE),"")</f>
        <v/>
      </c>
      <c r="S39" s="59" t="str">
        <f>IFERROR(VLOOKUP(O39,'Measure Table'!$E$2:$S$550,12,FALSE),"")</f>
        <v/>
      </c>
      <c r="T39" s="58" t="str" cm="1">
        <f t="array" ref="T39">IF(C39&lt;&gt;"",_xlfn.IFS(I39&lt;=2,0,I39&lt;='Dropdown Tables'!$H$13,1,I39&lt;='Dropdown Tables'!$H$14,2,I39&lt;='Dropdown Tables'!$H$15,3,I39&gt;'Dropdown Tables'!$H$15,"| Wattage too high, Use the tool"),"")</f>
        <v/>
      </c>
      <c r="U39" s="59" t="str">
        <f>IFERROR(VLOOKUP(O39,'Measure Table'!$E$2:$S$550,9, FALSE)*I39*12,"")</f>
        <v/>
      </c>
      <c r="V39" s="58" t="str">
        <f t="shared" si="10"/>
        <v/>
      </c>
      <c r="W39" s="144" t="str" cm="1">
        <f t="array" ref="W39">IF(TotalCost=0,
    "Enter Project Costs",
    IF(X39="","",
       IF(SUM($X$14:$X$63)=0,0,
          IF(AND(ProjectState="ID",SMBE_Eligible="No",PaybackwithIncentive &lt; 1),
             MAX(
                 0,
                 ((X39 / SUM($X$14:$X$63)) * $W$65) - ($X$11 * P39)
             ),
             X39 / SUM($X$14:$X$63) * $W$65
          )
       )
    )
)</f>
        <v/>
      </c>
      <c r="X39" s="147" t="str">
        <f t="shared" si="8"/>
        <v/>
      </c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</row>
    <row r="40" spans="1:40" ht="20.399999999999999" x14ac:dyDescent="0.3">
      <c r="A40" s="37"/>
      <c r="B40" s="61">
        <v>27</v>
      </c>
      <c r="C40" s="57" t="str">
        <f t="shared" si="0"/>
        <v/>
      </c>
      <c r="D40" s="57" t="str">
        <f t="shared" si="1"/>
        <v>No</v>
      </c>
      <c r="E40" s="57"/>
      <c r="F40" s="57"/>
      <c r="G40" s="57"/>
      <c r="H40" s="57"/>
      <c r="I40" s="57"/>
      <c r="J40" s="57"/>
      <c r="K40" s="57"/>
      <c r="L40" s="57"/>
      <c r="M40" s="58" t="str">
        <f t="shared" si="5"/>
        <v/>
      </c>
      <c r="N40" s="58" t="str">
        <f t="shared" si="6"/>
        <v/>
      </c>
      <c r="O40" s="58" t="str">
        <f t="shared" si="3"/>
        <v/>
      </c>
      <c r="P40" s="58" t="str">
        <f t="shared" si="9"/>
        <v/>
      </c>
      <c r="Q40" s="69" t="str">
        <f t="shared" si="7"/>
        <v/>
      </c>
      <c r="R40" s="59" t="str">
        <f>IFERROR(VLOOKUP(O40,'Measure Table'!$E$2:$S$550,8,FALSE),"")</f>
        <v/>
      </c>
      <c r="S40" s="59" t="str">
        <f>IFERROR(VLOOKUP(O40,'Measure Table'!$E$2:$S$550,12,FALSE),"")</f>
        <v/>
      </c>
      <c r="T40" s="58" t="str" cm="1">
        <f t="array" ref="T40">IF(C40&lt;&gt;"",_xlfn.IFS(I40&lt;=2,0,I40&lt;='Dropdown Tables'!$H$13,1,I40&lt;='Dropdown Tables'!$H$14,2,I40&lt;='Dropdown Tables'!$H$15,3,I40&gt;'Dropdown Tables'!$H$15,"| Wattage too high, Use the tool"),"")</f>
        <v/>
      </c>
      <c r="U40" s="59" t="str">
        <f>IFERROR(VLOOKUP(O40,'Measure Table'!$E$2:$S$550,9, FALSE)*I40*12,"")</f>
        <v/>
      </c>
      <c r="V40" s="58" t="str">
        <f t="shared" si="10"/>
        <v/>
      </c>
      <c r="W40" s="144" t="str" cm="1">
        <f t="array" ref="W40">IF(TotalCost=0,
    "Enter Project Costs",
    IF(X40="","",
       IF(SUM($X$14:$X$63)=0,0,
          IF(AND(ProjectState="ID",SMBE_Eligible="No",PaybackwithIncentive &lt; 1),
             MAX(
                 0,
                 ((X40 / SUM($X$14:$X$63)) * $W$65) - ($X$11 * P40)
             ),
             X40 / SUM($X$14:$X$63) * $W$65
          )
       )
    )
)</f>
        <v/>
      </c>
      <c r="X40" s="147" t="str">
        <f t="shared" si="8"/>
        <v/>
      </c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</row>
    <row r="41" spans="1:40" ht="20.399999999999999" x14ac:dyDescent="0.3">
      <c r="A41" s="37"/>
      <c r="B41" s="61">
        <v>28</v>
      </c>
      <c r="C41" s="57" t="str">
        <f t="shared" si="0"/>
        <v/>
      </c>
      <c r="D41" s="57" t="str">
        <f t="shared" si="1"/>
        <v>No</v>
      </c>
      <c r="E41" s="57"/>
      <c r="F41" s="57"/>
      <c r="G41" s="57"/>
      <c r="H41" s="57"/>
      <c r="I41" s="57"/>
      <c r="J41" s="57"/>
      <c r="K41" s="57"/>
      <c r="L41" s="57"/>
      <c r="M41" s="58" t="str">
        <f t="shared" si="5"/>
        <v/>
      </c>
      <c r="N41" s="58" t="str">
        <f t="shared" si="6"/>
        <v/>
      </c>
      <c r="O41" s="58" t="str">
        <f t="shared" si="3"/>
        <v/>
      </c>
      <c r="P41" s="58" t="str">
        <f t="shared" si="9"/>
        <v/>
      </c>
      <c r="Q41" s="69" t="str">
        <f t="shared" si="7"/>
        <v/>
      </c>
      <c r="R41" s="59" t="str">
        <f>IFERROR(VLOOKUP(O41,'Measure Table'!$E$2:$S$550,8,FALSE),"")</f>
        <v/>
      </c>
      <c r="S41" s="59" t="str">
        <f>IFERROR(VLOOKUP(O41,'Measure Table'!$E$2:$S$550,12,FALSE),"")</f>
        <v/>
      </c>
      <c r="T41" s="58" t="str" cm="1">
        <f t="array" ref="T41">IF(C41&lt;&gt;"",_xlfn.IFS(I41&lt;=2,0,I41&lt;='Dropdown Tables'!$H$13,1,I41&lt;='Dropdown Tables'!$H$14,2,I41&lt;='Dropdown Tables'!$H$15,3,I41&gt;'Dropdown Tables'!$H$15,"| Wattage too high, Use the tool"),"")</f>
        <v/>
      </c>
      <c r="U41" s="59" t="str">
        <f>IFERROR(VLOOKUP(O41,'Measure Table'!$E$2:$S$550,9, FALSE)*I41*12,"")</f>
        <v/>
      </c>
      <c r="V41" s="58" t="str">
        <f t="shared" si="10"/>
        <v/>
      </c>
      <c r="W41" s="144" t="str" cm="1">
        <f t="array" ref="W41">IF(TotalCost=0,
    "Enter Project Costs",
    IF(X41="","",
       IF(SUM($X$14:$X$63)=0,0,
          IF(AND(ProjectState="ID",SMBE_Eligible="No",PaybackwithIncentive &lt; 1),
             MAX(
                 0,
                 ((X41 / SUM($X$14:$X$63)) * $W$65) - ($X$11 * P41)
             ),
             X41 / SUM($X$14:$X$63) * $W$65
          )
       )
    )
)</f>
        <v/>
      </c>
      <c r="X41" s="147" t="str">
        <f t="shared" si="8"/>
        <v/>
      </c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</row>
    <row r="42" spans="1:40" ht="20.399999999999999" x14ac:dyDescent="0.3">
      <c r="A42" s="37"/>
      <c r="B42" s="61">
        <v>29</v>
      </c>
      <c r="C42" s="57" t="str">
        <f t="shared" si="0"/>
        <v/>
      </c>
      <c r="D42" s="57" t="str">
        <f t="shared" si="1"/>
        <v>No</v>
      </c>
      <c r="E42" s="57"/>
      <c r="F42" s="57"/>
      <c r="G42" s="57"/>
      <c r="H42" s="57"/>
      <c r="I42" s="57"/>
      <c r="J42" s="57"/>
      <c r="K42" s="57"/>
      <c r="L42" s="57"/>
      <c r="M42" s="58" t="str">
        <f t="shared" si="5"/>
        <v/>
      </c>
      <c r="N42" s="58" t="str">
        <f t="shared" si="6"/>
        <v/>
      </c>
      <c r="O42" s="58" t="str">
        <f t="shared" si="3"/>
        <v/>
      </c>
      <c r="P42" s="58" t="str">
        <f t="shared" si="9"/>
        <v/>
      </c>
      <c r="Q42" s="69" t="str">
        <f t="shared" si="7"/>
        <v/>
      </c>
      <c r="R42" s="59" t="str">
        <f>IFERROR(VLOOKUP(O42,'Measure Table'!$E$2:$S$550,8,FALSE),"")</f>
        <v/>
      </c>
      <c r="S42" s="59" t="str">
        <f>IFERROR(VLOOKUP(O42,'Measure Table'!$E$2:$S$550,12,FALSE),"")</f>
        <v/>
      </c>
      <c r="T42" s="58" t="str" cm="1">
        <f t="array" ref="T42">IF(C42&lt;&gt;"",_xlfn.IFS(I42&lt;=2,0,I42&lt;='Dropdown Tables'!$H$13,1,I42&lt;='Dropdown Tables'!$H$14,2,I42&lt;='Dropdown Tables'!$H$15,3,I42&gt;'Dropdown Tables'!$H$15,"| Wattage too high, Use the tool"),"")</f>
        <v/>
      </c>
      <c r="U42" s="59" t="str">
        <f>IFERROR(VLOOKUP(O42,'Measure Table'!$E$2:$S$550,9, FALSE)*I42*12,"")</f>
        <v/>
      </c>
      <c r="V42" s="58" t="str">
        <f t="shared" si="10"/>
        <v/>
      </c>
      <c r="W42" s="144" t="str" cm="1">
        <f t="array" ref="W42">IF(TotalCost=0,
    "Enter Project Costs",
    IF(X42="","",
       IF(SUM($X$14:$X$63)=0,0,
          IF(AND(ProjectState="ID",SMBE_Eligible="No",PaybackwithIncentive &lt; 1),
             MAX(
                 0,
                 ((X42 / SUM($X$14:$X$63)) * $W$65) - ($X$11 * P42)
             ),
             X42 / SUM($X$14:$X$63) * $W$65
          )
       )
    )
)</f>
        <v/>
      </c>
      <c r="X42" s="147" t="str">
        <f t="shared" si="8"/>
        <v/>
      </c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</row>
    <row r="43" spans="1:40" ht="20.399999999999999" x14ac:dyDescent="0.3">
      <c r="A43" s="37"/>
      <c r="B43" s="61">
        <v>30</v>
      </c>
      <c r="C43" s="57" t="str">
        <f t="shared" si="0"/>
        <v/>
      </c>
      <c r="D43" s="57" t="str">
        <f t="shared" si="1"/>
        <v>No</v>
      </c>
      <c r="E43" s="57"/>
      <c r="F43" s="57"/>
      <c r="G43" s="57"/>
      <c r="H43" s="57"/>
      <c r="I43" s="57"/>
      <c r="J43" s="57"/>
      <c r="K43" s="57"/>
      <c r="L43" s="57"/>
      <c r="M43" s="58" t="str">
        <f t="shared" si="5"/>
        <v/>
      </c>
      <c r="N43" s="58" t="str">
        <f t="shared" si="6"/>
        <v/>
      </c>
      <c r="O43" s="58" t="str">
        <f t="shared" si="3"/>
        <v/>
      </c>
      <c r="P43" s="58" t="str">
        <f t="shared" si="9"/>
        <v/>
      </c>
      <c r="Q43" s="69" t="str">
        <f t="shared" si="7"/>
        <v/>
      </c>
      <c r="R43" s="59" t="str">
        <f>IFERROR(VLOOKUP(O43,'Measure Table'!$E$2:$S$550,8,FALSE),"")</f>
        <v/>
      </c>
      <c r="S43" s="59" t="str">
        <f>IFERROR(VLOOKUP(O43,'Measure Table'!$E$2:$S$550,12,FALSE),"")</f>
        <v/>
      </c>
      <c r="T43" s="58" t="str" cm="1">
        <f t="array" ref="T43">IF(C43&lt;&gt;"",_xlfn.IFS(I43&lt;=2,0,I43&lt;='Dropdown Tables'!$H$13,1,I43&lt;='Dropdown Tables'!$H$14,2,I43&lt;='Dropdown Tables'!$H$15,3,I43&gt;'Dropdown Tables'!$H$15,"| Wattage too high, Use the tool"),"")</f>
        <v/>
      </c>
      <c r="U43" s="59" t="str">
        <f>IFERROR(VLOOKUP(O43,'Measure Table'!$E$2:$S$550,9, FALSE)*I43*12,"")</f>
        <v/>
      </c>
      <c r="V43" s="58" t="str">
        <f t="shared" si="10"/>
        <v/>
      </c>
      <c r="W43" s="144" t="str" cm="1">
        <f t="array" ref="W43">IF(TotalCost=0,
    "Enter Project Costs",
    IF(X43="","",
       IF(SUM($X$14:$X$63)=0,0,
          IF(AND(ProjectState="ID",SMBE_Eligible="No",PaybackwithIncentive &lt; 1),
             MAX(
                 0,
                 ((X43 / SUM($X$14:$X$63)) * $W$65) - ($X$11 * P43)
             ),
             X43 / SUM($X$14:$X$63) * $W$65
          )
       )
    )
)</f>
        <v/>
      </c>
      <c r="X43" s="147" t="str">
        <f t="shared" si="8"/>
        <v/>
      </c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</row>
    <row r="44" spans="1:40" ht="20.399999999999999" x14ac:dyDescent="0.3">
      <c r="A44" s="37"/>
      <c r="B44" s="61">
        <v>31</v>
      </c>
      <c r="C44" s="57" t="str">
        <f t="shared" si="0"/>
        <v/>
      </c>
      <c r="D44" s="57" t="str">
        <f t="shared" si="1"/>
        <v>No</v>
      </c>
      <c r="E44" s="57"/>
      <c r="F44" s="57"/>
      <c r="G44" s="57"/>
      <c r="H44" s="57"/>
      <c r="I44" s="57"/>
      <c r="J44" s="57"/>
      <c r="K44" s="57"/>
      <c r="L44" s="57"/>
      <c r="M44" s="58" t="str">
        <f t="shared" si="5"/>
        <v/>
      </c>
      <c r="N44" s="58" t="str">
        <f t="shared" si="6"/>
        <v/>
      </c>
      <c r="O44" s="58" t="str">
        <f t="shared" si="3"/>
        <v/>
      </c>
      <c r="P44" s="58" t="str">
        <f t="shared" si="9"/>
        <v/>
      </c>
      <c r="Q44" s="69" t="str">
        <f t="shared" si="7"/>
        <v/>
      </c>
      <c r="R44" s="59" t="str">
        <f>IFERROR(VLOOKUP(O44,'Measure Table'!$E$2:$S$550,8,FALSE),"")</f>
        <v/>
      </c>
      <c r="S44" s="59" t="str">
        <f>IFERROR(VLOOKUP(O44,'Measure Table'!$E$2:$S$550,12,FALSE),"")</f>
        <v/>
      </c>
      <c r="T44" s="58" t="str" cm="1">
        <f t="array" ref="T44">IF(C44&lt;&gt;"",_xlfn.IFS(I44&lt;=2,0,I44&lt;='Dropdown Tables'!$H$13,1,I44&lt;='Dropdown Tables'!$H$14,2,I44&lt;='Dropdown Tables'!$H$15,3,I44&gt;'Dropdown Tables'!$H$15,"| Wattage too high, Use the tool"),"")</f>
        <v/>
      </c>
      <c r="U44" s="59" t="str">
        <f>IFERROR(VLOOKUP(O44,'Measure Table'!$E$2:$S$550,9, FALSE)*I44*12,"")</f>
        <v/>
      </c>
      <c r="V44" s="58" t="str">
        <f t="shared" si="10"/>
        <v/>
      </c>
      <c r="W44" s="144" t="str" cm="1">
        <f t="array" ref="W44">IF(TotalCost=0,
    "Enter Project Costs",
    IF(X44="","",
       IF(SUM($X$14:$X$63)=0,0,
          IF(AND(ProjectState="ID",SMBE_Eligible="No",PaybackwithIncentive &lt; 1),
             MAX(
                 0,
                 ((X44 / SUM($X$14:$X$63)) * $W$65) - ($X$11 * P44)
             ),
             X44 / SUM($X$14:$X$63) * $W$65
          )
       )
    )
)</f>
        <v/>
      </c>
      <c r="X44" s="147" t="str">
        <f t="shared" si="8"/>
        <v/>
      </c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</row>
    <row r="45" spans="1:40" ht="20.399999999999999" x14ac:dyDescent="0.3">
      <c r="A45" s="37"/>
      <c r="B45" s="61">
        <v>32</v>
      </c>
      <c r="C45" s="57" t="str">
        <f t="shared" si="0"/>
        <v/>
      </c>
      <c r="D45" s="57" t="str">
        <f t="shared" si="1"/>
        <v>No</v>
      </c>
      <c r="E45" s="57"/>
      <c r="F45" s="57"/>
      <c r="G45" s="57"/>
      <c r="H45" s="57"/>
      <c r="I45" s="57"/>
      <c r="J45" s="57"/>
      <c r="K45" s="57"/>
      <c r="L45" s="57"/>
      <c r="M45" s="58" t="str">
        <f t="shared" si="5"/>
        <v/>
      </c>
      <c r="N45" s="58" t="str">
        <f t="shared" si="6"/>
        <v/>
      </c>
      <c r="O45" s="58" t="str">
        <f t="shared" si="3"/>
        <v/>
      </c>
      <c r="P45" s="58" t="str">
        <f t="shared" si="9"/>
        <v/>
      </c>
      <c r="Q45" s="69" t="str">
        <f t="shared" si="7"/>
        <v/>
      </c>
      <c r="R45" s="59" t="str">
        <f>IFERROR(VLOOKUP(O45,'Measure Table'!$E$2:$S$550,8,FALSE),"")</f>
        <v/>
      </c>
      <c r="S45" s="59" t="str">
        <f>IFERROR(VLOOKUP(O45,'Measure Table'!$E$2:$S$550,12,FALSE),"")</f>
        <v/>
      </c>
      <c r="T45" s="58" t="str" cm="1">
        <f t="array" ref="T45">IF(C45&lt;&gt;"",_xlfn.IFS(I45&lt;=2,0,I45&lt;='Dropdown Tables'!$H$13,1,I45&lt;='Dropdown Tables'!$H$14,2,I45&lt;='Dropdown Tables'!$H$15,3,I45&gt;'Dropdown Tables'!$H$15,"| Wattage too high, Use the tool"),"")</f>
        <v/>
      </c>
      <c r="U45" s="59" t="str">
        <f>IFERROR(VLOOKUP(O45,'Measure Table'!$E$2:$S$550,9, FALSE)*I45*12,"")</f>
        <v/>
      </c>
      <c r="V45" s="58" t="str">
        <f t="shared" si="10"/>
        <v/>
      </c>
      <c r="W45" s="144" t="str" cm="1">
        <f t="array" ref="W45">IF(TotalCost=0,
    "Enter Project Costs",
    IF(X45="","",
       IF(SUM($X$14:$X$63)=0,0,
          IF(AND(ProjectState="ID",SMBE_Eligible="No",PaybackwithIncentive &lt; 1),
             MAX(
                 0,
                 ((X45 / SUM($X$14:$X$63)) * $W$65) - ($X$11 * P45)
             ),
             X45 / SUM($X$14:$X$63) * $W$65
          )
       )
    )
)</f>
        <v/>
      </c>
      <c r="X45" s="147" t="str">
        <f t="shared" si="8"/>
        <v/>
      </c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</row>
    <row r="46" spans="1:40" ht="20.399999999999999" x14ac:dyDescent="0.3">
      <c r="A46" s="37"/>
      <c r="B46" s="61">
        <v>33</v>
      </c>
      <c r="C46" s="57" t="str">
        <f t="shared" si="0"/>
        <v/>
      </c>
      <c r="D46" s="57" t="str">
        <f t="shared" si="1"/>
        <v>No</v>
      </c>
      <c r="E46" s="57"/>
      <c r="F46" s="57"/>
      <c r="G46" s="57"/>
      <c r="H46" s="57"/>
      <c r="I46" s="57"/>
      <c r="J46" s="57"/>
      <c r="K46" s="57"/>
      <c r="L46" s="57"/>
      <c r="M46" s="58" t="str">
        <f t="shared" si="5"/>
        <v/>
      </c>
      <c r="N46" s="58" t="str">
        <f t="shared" si="6"/>
        <v/>
      </c>
      <c r="O46" s="58" t="str">
        <f t="shared" ref="O46:O63" si="11">IFERROR(IF(M46="","",VLOOKUP(N46,Measure_Translator, 2,FALSE )),"Not Qualified Measure")</f>
        <v/>
      </c>
      <c r="P46" s="58" t="str">
        <f t="shared" si="9"/>
        <v/>
      </c>
      <c r="Q46" s="69" t="str">
        <f t="shared" si="7"/>
        <v/>
      </c>
      <c r="R46" s="59" t="str">
        <f>IFERROR(VLOOKUP(O46,'Measure Table'!$E$2:$S$550,8,FALSE),"")</f>
        <v/>
      </c>
      <c r="S46" s="59" t="str">
        <f>IFERROR(VLOOKUP(O46,'Measure Table'!$E$2:$S$550,12,FALSE),"")</f>
        <v/>
      </c>
      <c r="T46" s="58" t="str" cm="1">
        <f t="array" ref="T46">IF(C46&lt;&gt;"",_xlfn.IFS(I46&lt;=2,0,I46&lt;='Dropdown Tables'!$H$13,1,I46&lt;='Dropdown Tables'!$H$14,2,I46&lt;='Dropdown Tables'!$H$15,3,I46&gt;'Dropdown Tables'!$H$15,"| Wattage too high, Use the tool"),"")</f>
        <v/>
      </c>
      <c r="U46" s="59" t="str">
        <f>IFERROR(VLOOKUP(O46,'Measure Table'!$E$2:$S$550,9, FALSE)*I46*12,"")</f>
        <v/>
      </c>
      <c r="V46" s="58" t="str">
        <f t="shared" si="10"/>
        <v/>
      </c>
      <c r="W46" s="144" t="str" cm="1">
        <f t="array" ref="W46">IF(TotalCost=0,
    "Enter Project Costs",
    IF(X46="","",
       IF(SUM($X$14:$X$63)=0,0,
          IF(AND(ProjectState="ID",SMBE_Eligible="No",PaybackwithIncentive &lt; 1),
             MAX(
                 0,
                 ((X46 / SUM($X$14:$X$63)) * $W$65) - ($X$11 * P46)
             ),
             X46 / SUM($X$14:$X$63) * $W$65
          )
       )
    )
)</f>
        <v/>
      </c>
      <c r="X46" s="147" t="str">
        <f t="shared" si="8"/>
        <v/>
      </c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</row>
    <row r="47" spans="1:40" ht="20.399999999999999" x14ac:dyDescent="0.3">
      <c r="A47" s="37"/>
      <c r="B47" s="61">
        <v>34</v>
      </c>
      <c r="C47" s="57" t="str">
        <f t="shared" si="0"/>
        <v/>
      </c>
      <c r="D47" s="57" t="str">
        <f t="shared" si="1"/>
        <v>No</v>
      </c>
      <c r="E47" s="57"/>
      <c r="F47" s="57"/>
      <c r="G47" s="57"/>
      <c r="H47" s="57"/>
      <c r="I47" s="57"/>
      <c r="J47" s="57"/>
      <c r="K47" s="57"/>
      <c r="L47" s="57"/>
      <c r="M47" s="58" t="str">
        <f t="shared" si="5"/>
        <v/>
      </c>
      <c r="N47" s="58" t="str">
        <f t="shared" si="6"/>
        <v/>
      </c>
      <c r="O47" s="58" t="str">
        <f t="shared" si="11"/>
        <v/>
      </c>
      <c r="P47" s="58" t="str">
        <f t="shared" si="9"/>
        <v/>
      </c>
      <c r="Q47" s="69" t="str">
        <f t="shared" si="7"/>
        <v/>
      </c>
      <c r="R47" s="59" t="str">
        <f>IFERROR(VLOOKUP(O47,'Measure Table'!$E$2:$S$550,8,FALSE),"")</f>
        <v/>
      </c>
      <c r="S47" s="59" t="str">
        <f>IFERROR(VLOOKUP(O47,'Measure Table'!$E$2:$S$550,12,FALSE),"")</f>
        <v/>
      </c>
      <c r="T47" s="58" t="str" cm="1">
        <f t="array" ref="T47">IF(C47&lt;&gt;"",_xlfn.IFS(I47&lt;=2,0,I47&lt;='Dropdown Tables'!$H$13,1,I47&lt;='Dropdown Tables'!$H$14,2,I47&lt;='Dropdown Tables'!$H$15,3,I47&gt;'Dropdown Tables'!$H$15,"| Wattage too high, Use the tool"),"")</f>
        <v/>
      </c>
      <c r="U47" s="59" t="str">
        <f>IFERROR(VLOOKUP(O47,'Measure Table'!$E$2:$S$550,9, FALSE)*I47*12,"")</f>
        <v/>
      </c>
      <c r="V47" s="58" t="str">
        <f t="shared" si="10"/>
        <v/>
      </c>
      <c r="W47" s="144" t="str" cm="1">
        <f t="array" ref="W47">IF(TotalCost=0,
    "Enter Project Costs",
    IF(X47="","",
       IF(SUM($X$14:$X$63)=0,0,
          IF(AND(ProjectState="ID",SMBE_Eligible="No",PaybackwithIncentive &lt; 1),
             MAX(
                 0,
                 ((X47 / SUM($X$14:$X$63)) * $W$65) - ($X$11 * P47)
             ),
             X47 / SUM($X$14:$X$63) * $W$65
          )
       )
    )
)</f>
        <v/>
      </c>
      <c r="X47" s="147" t="str">
        <f t="shared" si="8"/>
        <v/>
      </c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</row>
    <row r="48" spans="1:40" ht="20.399999999999999" x14ac:dyDescent="0.3">
      <c r="A48" s="37"/>
      <c r="B48" s="61">
        <v>35</v>
      </c>
      <c r="C48" s="57" t="str">
        <f t="shared" si="0"/>
        <v/>
      </c>
      <c r="D48" s="57" t="str">
        <f t="shared" si="1"/>
        <v>No</v>
      </c>
      <c r="E48" s="57"/>
      <c r="F48" s="57"/>
      <c r="G48" s="57"/>
      <c r="H48" s="57"/>
      <c r="I48" s="57"/>
      <c r="J48" s="57"/>
      <c r="K48" s="57"/>
      <c r="L48" s="57"/>
      <c r="M48" s="58" t="str">
        <f t="shared" si="5"/>
        <v/>
      </c>
      <c r="N48" s="58" t="str">
        <f t="shared" si="6"/>
        <v/>
      </c>
      <c r="O48" s="58" t="str">
        <f t="shared" si="11"/>
        <v/>
      </c>
      <c r="P48" s="58" t="str">
        <f t="shared" si="9"/>
        <v/>
      </c>
      <c r="Q48" s="69" t="str">
        <f t="shared" si="7"/>
        <v/>
      </c>
      <c r="R48" s="59" t="str">
        <f>IFERROR(VLOOKUP(O48,'Measure Table'!$E$2:$S$550,8,FALSE),"")</f>
        <v/>
      </c>
      <c r="S48" s="59" t="str">
        <f>IFERROR(VLOOKUP(O48,'Measure Table'!$E$2:$S$550,12,FALSE),"")</f>
        <v/>
      </c>
      <c r="T48" s="58" t="str" cm="1">
        <f t="array" ref="T48">IF(C48&lt;&gt;"",_xlfn.IFS(I48&lt;=2,0,I48&lt;='Dropdown Tables'!$H$13,1,I48&lt;='Dropdown Tables'!$H$14,2,I48&lt;='Dropdown Tables'!$H$15,3,I48&gt;'Dropdown Tables'!$H$15,"| Wattage too high, Use the tool"),"")</f>
        <v/>
      </c>
      <c r="U48" s="59" t="str">
        <f>IFERROR(VLOOKUP(O48,'Measure Table'!$E$2:$S$550,9, FALSE)*I48*12,"")</f>
        <v/>
      </c>
      <c r="V48" s="58" t="str">
        <f t="shared" si="10"/>
        <v/>
      </c>
      <c r="W48" s="144" t="str" cm="1">
        <f t="array" ref="W48">IF(TotalCost=0,
    "Enter Project Costs",
    IF(X48="","",
       IF(SUM($X$14:$X$63)=0,0,
          IF(AND(ProjectState="ID",SMBE_Eligible="No",PaybackwithIncentive &lt; 1),
             MAX(
                 0,
                 ((X48 / SUM($X$14:$X$63)) * $W$65) - ($X$11 * P48)
             ),
             X48 / SUM($X$14:$X$63) * $W$65
          )
       )
    )
)</f>
        <v/>
      </c>
      <c r="X48" s="147" t="str">
        <f t="shared" si="8"/>
        <v/>
      </c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</row>
    <row r="49" spans="1:40" ht="20.399999999999999" x14ac:dyDescent="0.3">
      <c r="A49" s="37"/>
      <c r="B49" s="61">
        <v>36</v>
      </c>
      <c r="C49" s="57" t="str">
        <f t="shared" si="0"/>
        <v/>
      </c>
      <c r="D49" s="57" t="str">
        <f t="shared" si="1"/>
        <v>No</v>
      </c>
      <c r="E49" s="57"/>
      <c r="F49" s="57"/>
      <c r="G49" s="57"/>
      <c r="H49" s="57"/>
      <c r="I49" s="57"/>
      <c r="J49" s="57"/>
      <c r="K49" s="57"/>
      <c r="L49" s="57"/>
      <c r="M49" s="58" t="str">
        <f t="shared" si="5"/>
        <v/>
      </c>
      <c r="N49" s="58" t="str">
        <f t="shared" si="6"/>
        <v/>
      </c>
      <c r="O49" s="58" t="str">
        <f t="shared" si="11"/>
        <v/>
      </c>
      <c r="P49" s="58" t="str">
        <f t="shared" si="9"/>
        <v/>
      </c>
      <c r="Q49" s="69" t="str">
        <f t="shared" si="7"/>
        <v/>
      </c>
      <c r="R49" s="59" t="str">
        <f>IFERROR(VLOOKUP(O49,'Measure Table'!$E$2:$S$550,8,FALSE),"")</f>
        <v/>
      </c>
      <c r="S49" s="59" t="str">
        <f>IFERROR(VLOOKUP(O49,'Measure Table'!$E$2:$S$550,12,FALSE),"")</f>
        <v/>
      </c>
      <c r="T49" s="58" t="str" cm="1">
        <f t="array" ref="T49">IF(C49&lt;&gt;"",_xlfn.IFS(I49&lt;=2,0,I49&lt;='Dropdown Tables'!$H$13,1,I49&lt;='Dropdown Tables'!$H$14,2,I49&lt;='Dropdown Tables'!$H$15,3,I49&gt;'Dropdown Tables'!$H$15,"| Wattage too high, Use the tool"),"")</f>
        <v/>
      </c>
      <c r="U49" s="59" t="str">
        <f>IFERROR(VLOOKUP(O49,'Measure Table'!$E$2:$S$550,9, FALSE)*I49*12,"")</f>
        <v/>
      </c>
      <c r="V49" s="58" t="str">
        <f t="shared" si="10"/>
        <v/>
      </c>
      <c r="W49" s="144" t="str" cm="1">
        <f t="array" ref="W49">IF(TotalCost=0,
    "Enter Project Costs",
    IF(X49="","",
       IF(SUM($X$14:$X$63)=0,0,
          IF(AND(ProjectState="ID",SMBE_Eligible="No",PaybackwithIncentive &lt; 1),
             MAX(
                 0,
                 ((X49 / SUM($X$14:$X$63)) * $W$65) - ($X$11 * P49)
             ),
             X49 / SUM($X$14:$X$63) * $W$65
          )
       )
    )
)</f>
        <v/>
      </c>
      <c r="X49" s="147" t="str">
        <f t="shared" si="8"/>
        <v/>
      </c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</row>
    <row r="50" spans="1:40" ht="20.399999999999999" x14ac:dyDescent="0.3">
      <c r="A50" s="37"/>
      <c r="B50" s="61">
        <v>37</v>
      </c>
      <c r="C50" s="57" t="str">
        <f t="shared" si="0"/>
        <v/>
      </c>
      <c r="D50" s="57" t="str">
        <f t="shared" si="1"/>
        <v>No</v>
      </c>
      <c r="E50" s="57"/>
      <c r="F50" s="57"/>
      <c r="G50" s="57"/>
      <c r="H50" s="57"/>
      <c r="I50" s="57"/>
      <c r="J50" s="57"/>
      <c r="K50" s="57"/>
      <c r="L50" s="57"/>
      <c r="M50" s="58" t="str">
        <f t="shared" si="5"/>
        <v/>
      </c>
      <c r="N50" s="58" t="str">
        <f t="shared" si="6"/>
        <v/>
      </c>
      <c r="O50" s="58" t="str">
        <f t="shared" si="11"/>
        <v/>
      </c>
      <c r="P50" s="58" t="str">
        <f t="shared" si="9"/>
        <v/>
      </c>
      <c r="Q50" s="69" t="str">
        <f t="shared" si="7"/>
        <v/>
      </c>
      <c r="R50" s="59" t="str">
        <f>IFERROR(VLOOKUP(O50,'Measure Table'!$E$2:$S$550,8,FALSE),"")</f>
        <v/>
      </c>
      <c r="S50" s="59" t="str">
        <f>IFERROR(VLOOKUP(O50,'Measure Table'!$E$2:$S$550,12,FALSE),"")</f>
        <v/>
      </c>
      <c r="T50" s="58" t="str" cm="1">
        <f t="array" ref="T50">IF(C50&lt;&gt;"",_xlfn.IFS(I50&lt;=2,0,I50&lt;='Dropdown Tables'!$H$13,1,I50&lt;='Dropdown Tables'!$H$14,2,I50&lt;='Dropdown Tables'!$H$15,3,I50&gt;'Dropdown Tables'!$H$15,"| Wattage too high, Use the tool"),"")</f>
        <v/>
      </c>
      <c r="U50" s="59" t="str">
        <f>IFERROR(VLOOKUP(O50,'Measure Table'!$E$2:$S$550,9, FALSE)*I50*12,"")</f>
        <v/>
      </c>
      <c r="V50" s="58" t="str">
        <f t="shared" si="10"/>
        <v/>
      </c>
      <c r="W50" s="144" t="str" cm="1">
        <f t="array" ref="W50">IF(TotalCost=0,
    "Enter Project Costs",
    IF(X50="","",
       IF(SUM($X$14:$X$63)=0,0,
          IF(AND(ProjectState="ID",SMBE_Eligible="No",PaybackwithIncentive &lt; 1),
             MAX(
                 0,
                 ((X50 / SUM($X$14:$X$63)) * $W$65) - ($X$11 * P50)
             ),
             X50 / SUM($X$14:$X$63) * $W$65
          )
       )
    )
)</f>
        <v/>
      </c>
      <c r="X50" s="147" t="str">
        <f t="shared" si="8"/>
        <v/>
      </c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</row>
    <row r="51" spans="1:40" ht="20.399999999999999" x14ac:dyDescent="0.3">
      <c r="A51" s="37"/>
      <c r="B51" s="61">
        <v>38</v>
      </c>
      <c r="C51" s="57" t="str">
        <f t="shared" si="0"/>
        <v/>
      </c>
      <c r="D51" s="57" t="str">
        <f t="shared" si="1"/>
        <v>No</v>
      </c>
      <c r="E51" s="57"/>
      <c r="F51" s="57"/>
      <c r="G51" s="57"/>
      <c r="H51" s="57"/>
      <c r="I51" s="57"/>
      <c r="J51" s="57"/>
      <c r="K51" s="57"/>
      <c r="L51" s="57"/>
      <c r="M51" s="58" t="str">
        <f t="shared" si="5"/>
        <v/>
      </c>
      <c r="N51" s="58" t="str">
        <f t="shared" si="6"/>
        <v/>
      </c>
      <c r="O51" s="58" t="str">
        <f t="shared" si="11"/>
        <v/>
      </c>
      <c r="P51" s="58" t="str">
        <f t="shared" si="9"/>
        <v/>
      </c>
      <c r="Q51" s="69" t="str">
        <f t="shared" si="7"/>
        <v/>
      </c>
      <c r="R51" s="59" t="str">
        <f>IFERROR(VLOOKUP(O51,'Measure Table'!$E$2:$S$550,8,FALSE),"")</f>
        <v/>
      </c>
      <c r="S51" s="59" t="str">
        <f>IFERROR(VLOOKUP(O51,'Measure Table'!$E$2:$S$550,12,FALSE),"")</f>
        <v/>
      </c>
      <c r="T51" s="58" t="str" cm="1">
        <f t="array" ref="T51">IF(C51&lt;&gt;"",_xlfn.IFS(I51&lt;=2,0,I51&lt;='Dropdown Tables'!$H$13,1,I51&lt;='Dropdown Tables'!$H$14,2,I51&lt;='Dropdown Tables'!$H$15,3,I51&gt;'Dropdown Tables'!$H$15,"| Wattage too high, Use the tool"),"")</f>
        <v/>
      </c>
      <c r="U51" s="59" t="str">
        <f>IFERROR(VLOOKUP(O51,'Measure Table'!$E$2:$S$550,9, FALSE)*I51*12,"")</f>
        <v/>
      </c>
      <c r="V51" s="58" t="str">
        <f t="shared" si="10"/>
        <v/>
      </c>
      <c r="W51" s="144" t="str" cm="1">
        <f t="array" ref="W51">IF(TotalCost=0,
    "Enter Project Costs",
    IF(X51="","",
       IF(SUM($X$14:$X$63)=0,0,
          IF(AND(ProjectState="ID",SMBE_Eligible="No",PaybackwithIncentive &lt; 1),
             MAX(
                 0,
                 ((X51 / SUM($X$14:$X$63)) * $W$65) - ($X$11 * P51)
             ),
             X51 / SUM($X$14:$X$63) * $W$65
          )
       )
    )
)</f>
        <v/>
      </c>
      <c r="X51" s="147" t="str">
        <f t="shared" si="8"/>
        <v/>
      </c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</row>
    <row r="52" spans="1:40" ht="20.399999999999999" x14ac:dyDescent="0.3">
      <c r="A52" s="37"/>
      <c r="B52" s="61">
        <v>39</v>
      </c>
      <c r="C52" s="57" t="str">
        <f t="shared" si="0"/>
        <v/>
      </c>
      <c r="D52" s="57" t="str">
        <f t="shared" si="1"/>
        <v>No</v>
      </c>
      <c r="E52" s="57"/>
      <c r="F52" s="57"/>
      <c r="G52" s="57"/>
      <c r="H52" s="57"/>
      <c r="I52" s="57"/>
      <c r="J52" s="57"/>
      <c r="K52" s="57"/>
      <c r="L52" s="57"/>
      <c r="M52" s="58" t="str">
        <f t="shared" si="5"/>
        <v/>
      </c>
      <c r="N52" s="58" t="str">
        <f t="shared" si="6"/>
        <v/>
      </c>
      <c r="O52" s="58" t="str">
        <f t="shared" si="11"/>
        <v/>
      </c>
      <c r="P52" s="58" t="str">
        <f t="shared" si="9"/>
        <v/>
      </c>
      <c r="Q52" s="69" t="str">
        <f t="shared" si="7"/>
        <v/>
      </c>
      <c r="R52" s="59" t="str">
        <f>IFERROR(VLOOKUP(O52,'Measure Table'!$E$2:$S$550,8,FALSE),"")</f>
        <v/>
      </c>
      <c r="S52" s="59" t="str">
        <f>IFERROR(VLOOKUP(O52,'Measure Table'!$E$2:$S$550,12,FALSE),"")</f>
        <v/>
      </c>
      <c r="T52" s="58" t="str" cm="1">
        <f t="array" ref="T52">IF(C52&lt;&gt;"",_xlfn.IFS(I52&lt;=2,0,I52&lt;='Dropdown Tables'!$H$13,1,I52&lt;='Dropdown Tables'!$H$14,2,I52&lt;='Dropdown Tables'!$H$15,3,I52&gt;'Dropdown Tables'!$H$15,"| Wattage too high, Use the tool"),"")</f>
        <v/>
      </c>
      <c r="U52" s="59" t="str">
        <f>IFERROR(VLOOKUP(O52,'Measure Table'!$E$2:$S$550,9, FALSE)*I52*12,"")</f>
        <v/>
      </c>
      <c r="V52" s="58" t="str">
        <f t="shared" si="10"/>
        <v/>
      </c>
      <c r="W52" s="144" t="str" cm="1">
        <f t="array" ref="W52">IF(TotalCost=0,
    "Enter Project Costs",
    IF(X52="","",
       IF(SUM($X$14:$X$63)=0,0,
          IF(AND(ProjectState="ID",SMBE_Eligible="No",PaybackwithIncentive &lt; 1),
             MAX(
                 0,
                 ((X52 / SUM($X$14:$X$63)) * $W$65) - ($X$11 * P52)
             ),
             X52 / SUM($X$14:$X$63) * $W$65
          )
       )
    )
)</f>
        <v/>
      </c>
      <c r="X52" s="147" t="str">
        <f t="shared" si="8"/>
        <v/>
      </c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</row>
    <row r="53" spans="1:40" ht="20.399999999999999" x14ac:dyDescent="0.3">
      <c r="A53" s="37"/>
      <c r="B53" s="61">
        <v>40</v>
      </c>
      <c r="C53" s="57" t="str">
        <f t="shared" si="0"/>
        <v/>
      </c>
      <c r="D53" s="57" t="str">
        <f t="shared" si="1"/>
        <v>No</v>
      </c>
      <c r="E53" s="57"/>
      <c r="F53" s="57"/>
      <c r="G53" s="57"/>
      <c r="H53" s="57"/>
      <c r="I53" s="57"/>
      <c r="J53" s="57"/>
      <c r="K53" s="57"/>
      <c r="L53" s="57"/>
      <c r="M53" s="58" t="str">
        <f t="shared" si="5"/>
        <v/>
      </c>
      <c r="N53" s="58" t="str">
        <f t="shared" si="6"/>
        <v/>
      </c>
      <c r="O53" s="58" t="str">
        <f t="shared" si="11"/>
        <v/>
      </c>
      <c r="P53" s="58" t="str">
        <f t="shared" si="9"/>
        <v/>
      </c>
      <c r="Q53" s="69" t="str">
        <f t="shared" si="7"/>
        <v/>
      </c>
      <c r="R53" s="59" t="str">
        <f>IFERROR(VLOOKUP(O53,'Measure Table'!$E$2:$S$550,8,FALSE),"")</f>
        <v/>
      </c>
      <c r="S53" s="59" t="str">
        <f>IFERROR(VLOOKUP(O53,'Measure Table'!$E$2:$S$550,12,FALSE),"")</f>
        <v/>
      </c>
      <c r="T53" s="58" t="str" cm="1">
        <f t="array" ref="T53">IF(C53&lt;&gt;"",_xlfn.IFS(I53&lt;=2,0,I53&lt;='Dropdown Tables'!$H$13,1,I53&lt;='Dropdown Tables'!$H$14,2,I53&lt;='Dropdown Tables'!$H$15,3,I53&gt;'Dropdown Tables'!$H$15,"| Wattage too high, Use the tool"),"")</f>
        <v/>
      </c>
      <c r="U53" s="59" t="str">
        <f>IFERROR(VLOOKUP(O53,'Measure Table'!$E$2:$S$550,9, FALSE)*I53*12,"")</f>
        <v/>
      </c>
      <c r="V53" s="58" t="str">
        <f t="shared" si="10"/>
        <v/>
      </c>
      <c r="W53" s="144" t="str" cm="1">
        <f t="array" ref="W53">IF(TotalCost=0,
    "Enter Project Costs",
    IF(X53="","",
       IF(SUM($X$14:$X$63)=0,0,
          IF(AND(ProjectState="ID",SMBE_Eligible="No",PaybackwithIncentive &lt; 1),
             MAX(
                 0,
                 ((X53 / SUM($X$14:$X$63)) * $W$65) - ($X$11 * P53)
             ),
             X53 / SUM($X$14:$X$63) * $W$65
          )
       )
    )
)</f>
        <v/>
      </c>
      <c r="X53" s="147" t="str">
        <f t="shared" si="8"/>
        <v/>
      </c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</row>
    <row r="54" spans="1:40" ht="20.399999999999999" x14ac:dyDescent="0.3">
      <c r="A54" s="37"/>
      <c r="B54" s="61">
        <v>41</v>
      </c>
      <c r="C54" s="57" t="str">
        <f t="shared" si="0"/>
        <v/>
      </c>
      <c r="D54" s="57" t="str">
        <f t="shared" si="1"/>
        <v>No</v>
      </c>
      <c r="E54" s="57"/>
      <c r="F54" s="57"/>
      <c r="G54" s="57"/>
      <c r="H54" s="57"/>
      <c r="I54" s="57"/>
      <c r="J54" s="57"/>
      <c r="K54" s="57"/>
      <c r="L54" s="57"/>
      <c r="M54" s="58" t="str">
        <f t="shared" si="5"/>
        <v/>
      </c>
      <c r="N54" s="58" t="str">
        <f t="shared" si="6"/>
        <v/>
      </c>
      <c r="O54" s="58" t="str">
        <f t="shared" si="11"/>
        <v/>
      </c>
      <c r="P54" s="58" t="str">
        <f t="shared" si="9"/>
        <v/>
      </c>
      <c r="Q54" s="69" t="str">
        <f t="shared" si="7"/>
        <v/>
      </c>
      <c r="R54" s="59" t="str">
        <f>IFERROR(VLOOKUP(O54,'Measure Table'!$E$2:$S$550,8,FALSE),"")</f>
        <v/>
      </c>
      <c r="S54" s="59" t="str">
        <f>IFERROR(VLOOKUP(O54,'Measure Table'!$E$2:$S$550,12,FALSE),"")</f>
        <v/>
      </c>
      <c r="T54" s="58" t="str" cm="1">
        <f t="array" ref="T54">IF(C54&lt;&gt;"",_xlfn.IFS(I54&lt;=2,0,I54&lt;='Dropdown Tables'!$H$13,1,I54&lt;='Dropdown Tables'!$H$14,2,I54&lt;='Dropdown Tables'!$H$15,3,I54&gt;'Dropdown Tables'!$H$15,"| Wattage too high, Use the tool"),"")</f>
        <v/>
      </c>
      <c r="U54" s="59" t="str">
        <f>IFERROR(VLOOKUP(O54,'Measure Table'!$E$2:$S$550,9, FALSE)*I54*12,"")</f>
        <v/>
      </c>
      <c r="V54" s="58" t="str">
        <f t="shared" si="10"/>
        <v/>
      </c>
      <c r="W54" s="144" t="str" cm="1">
        <f t="array" ref="W54">IF(TotalCost=0,
    "Enter Project Costs",
    IF(X54="","",
       IF(SUM($X$14:$X$63)=0,0,
          IF(AND(ProjectState="ID",SMBE_Eligible="No",PaybackwithIncentive &lt; 1),
             MAX(
                 0,
                 ((X54 / SUM($X$14:$X$63)) * $W$65) - ($X$11 * P54)
             ),
             X54 / SUM($X$14:$X$63) * $W$65
          )
       )
    )
)</f>
        <v/>
      </c>
      <c r="X54" s="147" t="str">
        <f t="shared" si="8"/>
        <v/>
      </c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</row>
    <row r="55" spans="1:40" ht="20.399999999999999" x14ac:dyDescent="0.3">
      <c r="A55" s="37"/>
      <c r="B55" s="61">
        <v>42</v>
      </c>
      <c r="C55" s="57" t="str">
        <f t="shared" si="0"/>
        <v/>
      </c>
      <c r="D55" s="57" t="str">
        <f t="shared" si="1"/>
        <v>No</v>
      </c>
      <c r="E55" s="57"/>
      <c r="F55" s="57"/>
      <c r="G55" s="57"/>
      <c r="H55" s="57"/>
      <c r="I55" s="57"/>
      <c r="J55" s="57"/>
      <c r="K55" s="57"/>
      <c r="L55" s="57"/>
      <c r="M55" s="58" t="str">
        <f t="shared" si="5"/>
        <v/>
      </c>
      <c r="N55" s="58" t="str">
        <f t="shared" si="6"/>
        <v/>
      </c>
      <c r="O55" s="58" t="str">
        <f t="shared" si="11"/>
        <v/>
      </c>
      <c r="P55" s="58" t="str">
        <f t="shared" si="9"/>
        <v/>
      </c>
      <c r="Q55" s="69" t="str">
        <f t="shared" si="7"/>
        <v/>
      </c>
      <c r="R55" s="59" t="str">
        <f>IFERROR(VLOOKUP(O55,'Measure Table'!$E$2:$S$550,8,FALSE),"")</f>
        <v/>
      </c>
      <c r="S55" s="59" t="str">
        <f>IFERROR(VLOOKUP(O55,'Measure Table'!$E$2:$S$550,12,FALSE),"")</f>
        <v/>
      </c>
      <c r="T55" s="58" t="str" cm="1">
        <f t="array" ref="T55">IF(C55&lt;&gt;"",_xlfn.IFS(I55&lt;=2,0,I55&lt;='Dropdown Tables'!$H$13,1,I55&lt;='Dropdown Tables'!$H$14,2,I55&lt;='Dropdown Tables'!$H$15,3,I55&gt;'Dropdown Tables'!$H$15,"| Wattage too high, Use the tool"),"")</f>
        <v/>
      </c>
      <c r="U55" s="59" t="str">
        <f>IFERROR(VLOOKUP(O55,'Measure Table'!$E$2:$S$550,9, FALSE)*I55*12,"")</f>
        <v/>
      </c>
      <c r="V55" s="58" t="str">
        <f t="shared" si="10"/>
        <v/>
      </c>
      <c r="W55" s="144" t="str" cm="1">
        <f t="array" ref="W55">IF(TotalCost=0,
    "Enter Project Costs",
    IF(X55="","",
       IF(SUM($X$14:$X$63)=0,0,
          IF(AND(ProjectState="ID",SMBE_Eligible="No",PaybackwithIncentive &lt; 1),
             MAX(
                 0,
                 ((X55 / SUM($X$14:$X$63)) * $W$65) - ($X$11 * P55)
             ),
             X55 / SUM($X$14:$X$63) * $W$65
          )
       )
    )
)</f>
        <v/>
      </c>
      <c r="X55" s="147" t="str">
        <f t="shared" si="8"/>
        <v/>
      </c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</row>
    <row r="56" spans="1:40" ht="20.399999999999999" x14ac:dyDescent="0.3">
      <c r="A56" s="37"/>
      <c r="B56" s="61">
        <v>43</v>
      </c>
      <c r="C56" s="57" t="str">
        <f t="shared" si="0"/>
        <v/>
      </c>
      <c r="D56" s="57" t="str">
        <f t="shared" si="1"/>
        <v>No</v>
      </c>
      <c r="E56" s="57"/>
      <c r="F56" s="57"/>
      <c r="G56" s="57"/>
      <c r="H56" s="57"/>
      <c r="I56" s="57"/>
      <c r="J56" s="57"/>
      <c r="K56" s="57"/>
      <c r="L56" s="57"/>
      <c r="M56" s="58" t="str">
        <f t="shared" si="5"/>
        <v/>
      </c>
      <c r="N56" s="58" t="str">
        <f t="shared" si="6"/>
        <v/>
      </c>
      <c r="O56" s="58" t="str">
        <f t="shared" si="11"/>
        <v/>
      </c>
      <c r="P56" s="58" t="str">
        <f t="shared" si="9"/>
        <v/>
      </c>
      <c r="Q56" s="69" t="str">
        <f t="shared" si="7"/>
        <v/>
      </c>
      <c r="R56" s="59" t="str">
        <f>IFERROR(VLOOKUP(O56,'Measure Table'!$E$2:$S$550,8,FALSE),"")</f>
        <v/>
      </c>
      <c r="S56" s="59" t="str">
        <f>IFERROR(VLOOKUP(O56,'Measure Table'!$E$2:$S$550,12,FALSE),"")</f>
        <v/>
      </c>
      <c r="T56" s="58" t="str" cm="1">
        <f t="array" ref="T56">IF(C56&lt;&gt;"",_xlfn.IFS(I56&lt;=2,0,I56&lt;='Dropdown Tables'!$H$13,1,I56&lt;='Dropdown Tables'!$H$14,2,I56&lt;='Dropdown Tables'!$H$15,3,I56&gt;'Dropdown Tables'!$H$15,"| Wattage too high, Use the tool"),"")</f>
        <v/>
      </c>
      <c r="U56" s="59" t="str">
        <f>IFERROR(VLOOKUP(O56,'Measure Table'!$E$2:$S$550,9, FALSE)*I56*12,"")</f>
        <v/>
      </c>
      <c r="V56" s="58" t="str">
        <f t="shared" si="10"/>
        <v/>
      </c>
      <c r="W56" s="144" t="str" cm="1">
        <f t="array" ref="W56">IF(TotalCost=0,
    "Enter Project Costs",
    IF(X56="","",
       IF(SUM($X$14:$X$63)=0,0,
          IF(AND(ProjectState="ID",SMBE_Eligible="No",PaybackwithIncentive &lt; 1),
             MAX(
                 0,
                 ((X56 / SUM($X$14:$X$63)) * $W$65) - ($X$11 * P56)
             ),
             X56 / SUM($X$14:$X$63) * $W$65
          )
       )
    )
)</f>
        <v/>
      </c>
      <c r="X56" s="147" t="str">
        <f t="shared" si="8"/>
        <v/>
      </c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</row>
    <row r="57" spans="1:40" ht="20.399999999999999" x14ac:dyDescent="0.3">
      <c r="A57" s="37"/>
      <c r="B57" s="61">
        <v>44</v>
      </c>
      <c r="C57" s="57" t="str">
        <f t="shared" si="0"/>
        <v/>
      </c>
      <c r="D57" s="57" t="str">
        <f t="shared" si="1"/>
        <v>No</v>
      </c>
      <c r="E57" s="57"/>
      <c r="F57" s="57"/>
      <c r="G57" s="57"/>
      <c r="H57" s="57"/>
      <c r="I57" s="57"/>
      <c r="J57" s="57"/>
      <c r="K57" s="57"/>
      <c r="L57" s="57"/>
      <c r="M57" s="58" t="str">
        <f t="shared" si="5"/>
        <v/>
      </c>
      <c r="N57" s="58" t="str">
        <f t="shared" si="6"/>
        <v/>
      </c>
      <c r="O57" s="58" t="str">
        <f t="shared" si="11"/>
        <v/>
      </c>
      <c r="P57" s="58" t="str">
        <f t="shared" si="9"/>
        <v/>
      </c>
      <c r="Q57" s="69" t="str">
        <f t="shared" si="7"/>
        <v/>
      </c>
      <c r="R57" s="59" t="str">
        <f>IFERROR(VLOOKUP(O57,'Measure Table'!$E$2:$S$550,8,FALSE),"")</f>
        <v/>
      </c>
      <c r="S57" s="59" t="str">
        <f>IFERROR(VLOOKUP(O57,'Measure Table'!$E$2:$S$550,12,FALSE),"")</f>
        <v/>
      </c>
      <c r="T57" s="58" t="str" cm="1">
        <f t="array" ref="T57">IF(C57&lt;&gt;"",_xlfn.IFS(I57&lt;=2,0,I57&lt;='Dropdown Tables'!$H$13,1,I57&lt;='Dropdown Tables'!$H$14,2,I57&lt;='Dropdown Tables'!$H$15,3,I57&gt;'Dropdown Tables'!$H$15,"| Wattage too high, Use the tool"),"")</f>
        <v/>
      </c>
      <c r="U57" s="59" t="str">
        <f>IFERROR(VLOOKUP(O57,'Measure Table'!$E$2:$S$550,9, FALSE)*I57*12,"")</f>
        <v/>
      </c>
      <c r="V57" s="58" t="str">
        <f t="shared" si="10"/>
        <v/>
      </c>
      <c r="W57" s="144" t="str" cm="1">
        <f t="array" ref="W57">IF(TotalCost=0,
    "Enter Project Costs",
    IF(X57="","",
       IF(SUM($X$14:$X$63)=0,0,
          IF(AND(ProjectState="ID",SMBE_Eligible="No",PaybackwithIncentive &lt; 1),
             MAX(
                 0,
                 ((X57 / SUM($X$14:$X$63)) * $W$65) - ($X$11 * P57)
             ),
             X57 / SUM($X$14:$X$63) * $W$65
          )
       )
    )
)</f>
        <v/>
      </c>
      <c r="X57" s="147" t="str">
        <f t="shared" si="8"/>
        <v/>
      </c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</row>
    <row r="58" spans="1:40" ht="20.399999999999999" x14ac:dyDescent="0.3">
      <c r="A58" s="37"/>
      <c r="B58" s="61">
        <v>45</v>
      </c>
      <c r="C58" s="57" t="str">
        <f t="shared" si="0"/>
        <v/>
      </c>
      <c r="D58" s="57" t="str">
        <f t="shared" si="1"/>
        <v>No</v>
      </c>
      <c r="E58" s="57"/>
      <c r="F58" s="57"/>
      <c r="G58" s="57"/>
      <c r="H58" s="57"/>
      <c r="I58" s="57"/>
      <c r="J58" s="57"/>
      <c r="K58" s="57"/>
      <c r="L58" s="57"/>
      <c r="M58" s="58" t="str">
        <f t="shared" si="5"/>
        <v/>
      </c>
      <c r="N58" s="58" t="str">
        <f t="shared" si="6"/>
        <v/>
      </c>
      <c r="O58" s="58" t="str">
        <f t="shared" si="11"/>
        <v/>
      </c>
      <c r="P58" s="58" t="str">
        <f t="shared" si="9"/>
        <v/>
      </c>
      <c r="Q58" s="69" t="str">
        <f t="shared" si="7"/>
        <v/>
      </c>
      <c r="R58" s="59" t="str">
        <f>IFERROR(VLOOKUP(O58,'Measure Table'!$E$2:$S$550,8,FALSE),"")</f>
        <v/>
      </c>
      <c r="S58" s="59" t="str">
        <f>IFERROR(VLOOKUP(O58,'Measure Table'!$E$2:$S$550,12,FALSE),"")</f>
        <v/>
      </c>
      <c r="T58" s="58" t="str" cm="1">
        <f t="array" ref="T58">IF(C58&lt;&gt;"",_xlfn.IFS(I58&lt;=2,0,I58&lt;='Dropdown Tables'!$H$13,1,I58&lt;='Dropdown Tables'!$H$14,2,I58&lt;='Dropdown Tables'!$H$15,3,I58&gt;'Dropdown Tables'!$H$15,"| Wattage too high, Use the tool"),"")</f>
        <v/>
      </c>
      <c r="U58" s="59" t="str">
        <f>IFERROR(VLOOKUP(O58,'Measure Table'!$E$2:$S$550,9, FALSE)*I58*12,"")</f>
        <v/>
      </c>
      <c r="V58" s="58" t="str">
        <f t="shared" si="10"/>
        <v/>
      </c>
      <c r="W58" s="144" t="str" cm="1">
        <f t="array" ref="W58">IF(TotalCost=0,
    "Enter Project Costs",
    IF(X58="","",
       IF(SUM($X$14:$X$63)=0,0,
          IF(AND(ProjectState="ID",SMBE_Eligible="No",PaybackwithIncentive &lt; 1),
             MAX(
                 0,
                 ((X58 / SUM($X$14:$X$63)) * $W$65) - ($X$11 * P58)
             ),
             X58 / SUM($X$14:$X$63) * $W$65
          )
       )
    )
)</f>
        <v/>
      </c>
      <c r="X58" s="147" t="str">
        <f t="shared" si="8"/>
        <v/>
      </c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</row>
    <row r="59" spans="1:40" ht="20.399999999999999" x14ac:dyDescent="0.3">
      <c r="A59" s="37"/>
      <c r="B59" s="61">
        <v>46</v>
      </c>
      <c r="C59" s="57" t="str">
        <f t="shared" si="0"/>
        <v/>
      </c>
      <c r="D59" s="57" t="str">
        <f t="shared" si="1"/>
        <v>No</v>
      </c>
      <c r="E59" s="57"/>
      <c r="F59" s="57"/>
      <c r="G59" s="57"/>
      <c r="H59" s="57"/>
      <c r="I59" s="57"/>
      <c r="J59" s="57"/>
      <c r="K59" s="57"/>
      <c r="L59" s="57"/>
      <c r="M59" s="58" t="str">
        <f t="shared" si="5"/>
        <v/>
      </c>
      <c r="N59" s="58" t="str">
        <f t="shared" si="6"/>
        <v/>
      </c>
      <c r="O59" s="58" t="str">
        <f t="shared" si="11"/>
        <v/>
      </c>
      <c r="P59" s="58" t="str">
        <f t="shared" si="9"/>
        <v/>
      </c>
      <c r="Q59" s="69" t="str">
        <f t="shared" si="7"/>
        <v/>
      </c>
      <c r="R59" s="59" t="str">
        <f>IFERROR(VLOOKUP(O59,'Measure Table'!$E$2:$S$550,8,FALSE),"")</f>
        <v/>
      </c>
      <c r="S59" s="59" t="str">
        <f>IFERROR(VLOOKUP(O59,'Measure Table'!$E$2:$S$550,12,FALSE),"")</f>
        <v/>
      </c>
      <c r="T59" s="58" t="str" cm="1">
        <f t="array" ref="T59">IF(C59&lt;&gt;"",_xlfn.IFS(I59&lt;=2,0,I59&lt;='Dropdown Tables'!$H$13,1,I59&lt;='Dropdown Tables'!$H$14,2,I59&lt;='Dropdown Tables'!$H$15,3,I59&gt;'Dropdown Tables'!$H$15,"| Wattage too high, Use the tool"),"")</f>
        <v/>
      </c>
      <c r="U59" s="59" t="str">
        <f>IFERROR(VLOOKUP(O59,'Measure Table'!$E$2:$S$550,9, FALSE)*I59*12,"")</f>
        <v/>
      </c>
      <c r="V59" s="58" t="str">
        <f t="shared" si="10"/>
        <v/>
      </c>
      <c r="W59" s="144" t="str" cm="1">
        <f t="array" ref="W59">IF(TotalCost=0,
    "Enter Project Costs",
    IF(X59="","",
       IF(SUM($X$14:$X$63)=0,0,
          IF(AND(ProjectState="ID",SMBE_Eligible="No",PaybackwithIncentive &lt; 1),
             MAX(
                 0,
                 ((X59 / SUM($X$14:$X$63)) * $W$65) - ($X$11 * P59)
             ),
             X59 / SUM($X$14:$X$63) * $W$65
          )
       )
    )
)</f>
        <v/>
      </c>
      <c r="X59" s="147" t="str">
        <f t="shared" si="8"/>
        <v/>
      </c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</row>
    <row r="60" spans="1:40" ht="20.399999999999999" x14ac:dyDescent="0.3">
      <c r="A60" s="37"/>
      <c r="B60" s="61">
        <v>47</v>
      </c>
      <c r="C60" s="57" t="str">
        <f t="shared" si="0"/>
        <v/>
      </c>
      <c r="D60" s="57" t="str">
        <f t="shared" si="1"/>
        <v>No</v>
      </c>
      <c r="E60" s="57"/>
      <c r="F60" s="57"/>
      <c r="G60" s="57"/>
      <c r="H60" s="57"/>
      <c r="I60" s="57"/>
      <c r="J60" s="57"/>
      <c r="K60" s="57"/>
      <c r="L60" s="57"/>
      <c r="M60" s="58" t="str">
        <f t="shared" si="5"/>
        <v/>
      </c>
      <c r="N60" s="58" t="str">
        <f t="shared" si="6"/>
        <v/>
      </c>
      <c r="O60" s="58" t="str">
        <f t="shared" si="11"/>
        <v/>
      </c>
      <c r="P60" s="58" t="str">
        <f t="shared" si="9"/>
        <v/>
      </c>
      <c r="Q60" s="69" t="str">
        <f t="shared" si="7"/>
        <v/>
      </c>
      <c r="R60" s="59" t="str">
        <f>IFERROR(VLOOKUP(O60,'Measure Table'!$E$2:$S$550,8,FALSE),"")</f>
        <v/>
      </c>
      <c r="S60" s="59" t="str">
        <f>IFERROR(VLOOKUP(O60,'Measure Table'!$E$2:$S$550,12,FALSE),"")</f>
        <v/>
      </c>
      <c r="T60" s="58" t="str" cm="1">
        <f t="array" ref="T60">IF(C60&lt;&gt;"",_xlfn.IFS(I60&lt;=2,0,I60&lt;='Dropdown Tables'!$H$13,1,I60&lt;='Dropdown Tables'!$H$14,2,I60&lt;='Dropdown Tables'!$H$15,3,I60&gt;'Dropdown Tables'!$H$15,"| Wattage too high, Use the tool"),"")</f>
        <v/>
      </c>
      <c r="U60" s="59" t="str">
        <f>IFERROR(VLOOKUP(O60,'Measure Table'!$E$2:$S$550,9, FALSE)*I60*12,"")</f>
        <v/>
      </c>
      <c r="V60" s="58" t="str">
        <f t="shared" si="10"/>
        <v/>
      </c>
      <c r="W60" s="144" t="str" cm="1">
        <f t="array" ref="W60">IF(TotalCost=0,
    "Enter Project Costs",
    IF(X60="","",
       IF(SUM($X$14:$X$63)=0,0,
          IF(AND(ProjectState="ID",SMBE_Eligible="No",PaybackwithIncentive &lt; 1),
             MAX(
                 0,
                 ((X60 / SUM($X$14:$X$63)) * $W$65) - ($X$11 * P60)
             ),
             X60 / SUM($X$14:$X$63) * $W$65
          )
       )
    )
)</f>
        <v/>
      </c>
      <c r="X60" s="147" t="str">
        <f t="shared" si="8"/>
        <v/>
      </c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</row>
    <row r="61" spans="1:40" ht="20.399999999999999" x14ac:dyDescent="0.3">
      <c r="A61" s="37"/>
      <c r="B61" s="61">
        <v>48</v>
      </c>
      <c r="C61" s="57" t="str">
        <f t="shared" si="0"/>
        <v/>
      </c>
      <c r="D61" s="57" t="str">
        <f t="shared" si="1"/>
        <v>No</v>
      </c>
      <c r="E61" s="57"/>
      <c r="F61" s="57"/>
      <c r="G61" s="57"/>
      <c r="H61" s="57"/>
      <c r="I61" s="57"/>
      <c r="J61" s="57"/>
      <c r="K61" s="57"/>
      <c r="L61" s="57"/>
      <c r="M61" s="58" t="str">
        <f t="shared" si="5"/>
        <v/>
      </c>
      <c r="N61" s="58" t="str">
        <f t="shared" si="6"/>
        <v/>
      </c>
      <c r="O61" s="58" t="str">
        <f t="shared" si="11"/>
        <v/>
      </c>
      <c r="P61" s="58" t="str">
        <f t="shared" si="9"/>
        <v/>
      </c>
      <c r="Q61" s="69" t="str">
        <f t="shared" si="7"/>
        <v/>
      </c>
      <c r="R61" s="59" t="str">
        <f>IFERROR(VLOOKUP(O61,'Measure Table'!$E$2:$S$550,8,FALSE),"")</f>
        <v/>
      </c>
      <c r="S61" s="59" t="str">
        <f>IFERROR(VLOOKUP(O61,'Measure Table'!$E$2:$S$550,12,FALSE),"")</f>
        <v/>
      </c>
      <c r="T61" s="58" t="str" cm="1">
        <f t="array" ref="T61">IF(C61&lt;&gt;"",_xlfn.IFS(I61&lt;=2,0,I61&lt;='Dropdown Tables'!$H$13,1,I61&lt;='Dropdown Tables'!$H$14,2,I61&lt;='Dropdown Tables'!$H$15,3,I61&gt;'Dropdown Tables'!$H$15,"| Wattage too high, Use the tool"),"")</f>
        <v/>
      </c>
      <c r="U61" s="59" t="str">
        <f>IFERROR(VLOOKUP(O61,'Measure Table'!$E$2:$S$550,9, FALSE)*I61*12,"")</f>
        <v/>
      </c>
      <c r="V61" s="58" t="str">
        <f t="shared" si="10"/>
        <v/>
      </c>
      <c r="W61" s="144" t="str" cm="1">
        <f t="array" ref="W61">IF(TotalCost=0,
    "Enter Project Costs",
    IF(X61="","",
       IF(SUM($X$14:$X$63)=0,0,
          IF(AND(ProjectState="ID",SMBE_Eligible="No",PaybackwithIncentive &lt; 1),
             MAX(
                 0,
                 ((X61 / SUM($X$14:$X$63)) * $W$65) - ($X$11 * P61)
             ),
             X61 / SUM($X$14:$X$63) * $W$65
          )
       )
    )
)</f>
        <v/>
      </c>
      <c r="X61" s="147" t="str">
        <f t="shared" si="8"/>
        <v/>
      </c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</row>
    <row r="62" spans="1:40" ht="20.399999999999999" x14ac:dyDescent="0.3">
      <c r="A62" s="37"/>
      <c r="B62" s="61">
        <v>49</v>
      </c>
      <c r="C62" s="57" t="str">
        <f t="shared" si="0"/>
        <v/>
      </c>
      <c r="D62" s="57" t="str">
        <f t="shared" si="1"/>
        <v>No</v>
      </c>
      <c r="E62" s="57"/>
      <c r="F62" s="57"/>
      <c r="G62" s="57"/>
      <c r="H62" s="57"/>
      <c r="I62" s="57"/>
      <c r="J62" s="57"/>
      <c r="K62" s="57"/>
      <c r="L62" s="57"/>
      <c r="M62" s="58" t="str">
        <f t="shared" si="5"/>
        <v/>
      </c>
      <c r="N62" s="58" t="str">
        <f t="shared" si="6"/>
        <v/>
      </c>
      <c r="O62" s="58" t="str">
        <f t="shared" si="11"/>
        <v/>
      </c>
      <c r="P62" s="58" t="str">
        <f t="shared" si="9"/>
        <v/>
      </c>
      <c r="Q62" s="69" t="str">
        <f t="shared" si="7"/>
        <v/>
      </c>
      <c r="R62" s="59" t="str">
        <f>IFERROR(VLOOKUP(O62,'Measure Table'!$E$2:$S$550,8,FALSE),"")</f>
        <v/>
      </c>
      <c r="S62" s="59" t="str">
        <f>IFERROR(VLOOKUP(O62,'Measure Table'!$E$2:$S$550,12,FALSE),"")</f>
        <v/>
      </c>
      <c r="T62" s="58" t="str" cm="1">
        <f t="array" ref="T62">IF(C62&lt;&gt;"",_xlfn.IFS(I62&lt;=2,0,I62&lt;='Dropdown Tables'!$H$13,1,I62&lt;='Dropdown Tables'!$H$14,2,I62&lt;='Dropdown Tables'!$H$15,3,I62&gt;'Dropdown Tables'!$H$15,"| Wattage too high, Use the tool"),"")</f>
        <v/>
      </c>
      <c r="U62" s="59" t="str">
        <f>IFERROR(VLOOKUP(O62,'Measure Table'!$E$2:$S$550,9, FALSE)*I62*12,"")</f>
        <v/>
      </c>
      <c r="V62" s="58" t="str">
        <f t="shared" si="10"/>
        <v/>
      </c>
      <c r="W62" s="144" t="str" cm="1">
        <f t="array" ref="W62">IF(TotalCost=0,
    "Enter Project Costs",
    IF(X62="","",
       IF(SUM($X$14:$X$63)=0,0,
          IF(AND(ProjectState="ID",SMBE_Eligible="No",PaybackwithIncentive &lt; 1),
             MAX(
                 0,
                 ((X62 / SUM($X$14:$X$63)) * $W$65) - ($X$11 * P62)
             ),
             X62 / SUM($X$14:$X$63) * $W$65
          )
       )
    )
)</f>
        <v/>
      </c>
      <c r="X62" s="147" t="str">
        <f t="shared" si="8"/>
        <v/>
      </c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</row>
    <row r="63" spans="1:40" ht="20.399999999999999" x14ac:dyDescent="0.3">
      <c r="A63" s="37"/>
      <c r="B63" s="61">
        <v>50</v>
      </c>
      <c r="C63" s="57" t="str">
        <f t="shared" si="0"/>
        <v/>
      </c>
      <c r="D63" s="57" t="str">
        <f t="shared" si="1"/>
        <v>No</v>
      </c>
      <c r="E63" s="57"/>
      <c r="F63" s="57"/>
      <c r="G63" s="57"/>
      <c r="H63" s="57"/>
      <c r="I63" s="57"/>
      <c r="J63" s="57"/>
      <c r="K63" s="57"/>
      <c r="L63" s="57"/>
      <c r="M63" s="58" t="str">
        <f t="shared" si="5"/>
        <v/>
      </c>
      <c r="N63" s="58" t="str">
        <f t="shared" si="6"/>
        <v/>
      </c>
      <c r="O63" s="58" t="str">
        <f t="shared" si="11"/>
        <v/>
      </c>
      <c r="P63" s="58" t="str">
        <f t="shared" si="9"/>
        <v/>
      </c>
      <c r="Q63" s="69" t="str">
        <f t="shared" si="7"/>
        <v/>
      </c>
      <c r="R63" s="59" t="str">
        <f>IFERROR(VLOOKUP(O63,'Measure Table'!$E$2:$S$550,8,FALSE),"")</f>
        <v/>
      </c>
      <c r="S63" s="59" t="str">
        <f>IFERROR(VLOOKUP(O63,'Measure Table'!$E$2:$S$550,12,FALSE),"")</f>
        <v/>
      </c>
      <c r="T63" s="58" t="str" cm="1">
        <f t="array" ref="T63">IF(C63&lt;&gt;"",_xlfn.IFS(I63&lt;=2,0,I63&lt;='Dropdown Tables'!$H$13,1,I63&lt;='Dropdown Tables'!$H$14,2,I63&lt;='Dropdown Tables'!$H$15,3,I63&gt;'Dropdown Tables'!$H$15,"| Wattage too high, Use the tool"),"")</f>
        <v/>
      </c>
      <c r="U63" s="59" t="str">
        <f>IFERROR(VLOOKUP(O63,'Measure Table'!$E$2:$S$550,9, FALSE)*I63*12,"")</f>
        <v/>
      </c>
      <c r="V63" s="58" t="str">
        <f t="shared" si="10"/>
        <v/>
      </c>
      <c r="W63" s="144" t="str" cm="1">
        <f t="array" ref="W63">IF(TotalCost=0,
    "Enter Project Costs",
    IF(X63="","",
       IF(SUM($X$14:$X$63)=0,0,
          IF(AND(ProjectState="ID",SMBE_Eligible="No",PaybackwithIncentive &lt; 1),
             MAX(
                 0,
                 ((X63 / SUM($X$14:$X$63)) * $W$65) - ($X$11 * P63)
             ),
             X63 / SUM($X$14:$X$63) * $W$65
          )
       )
    )
)</f>
        <v/>
      </c>
      <c r="X63" s="147" t="str">
        <f t="shared" si="8"/>
        <v/>
      </c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</row>
    <row r="64" spans="1:40" ht="15" thickBot="1" x14ac:dyDescent="0.35">
      <c r="A64" s="37"/>
      <c r="B64" s="62"/>
      <c r="C64" s="54" t="s">
        <v>38</v>
      </c>
      <c r="D64" s="55"/>
      <c r="E64" s="55"/>
      <c r="F64" s="55"/>
      <c r="G64" s="55"/>
      <c r="H64" s="55"/>
      <c r="I64" s="55">
        <f>SUM(I14:I62)</f>
        <v>0</v>
      </c>
      <c r="J64" s="55">
        <f>SUM(J14:J62)</f>
        <v>0</v>
      </c>
      <c r="K64" s="77"/>
      <c r="L64" s="77"/>
      <c r="M64" s="55"/>
      <c r="N64" s="55"/>
      <c r="O64" s="55"/>
      <c r="P64" s="68">
        <f>SUM(P14:P62)</f>
        <v>0</v>
      </c>
      <c r="Q64" s="70">
        <f>SUM(Q14:Q62)</f>
        <v>0</v>
      </c>
      <c r="R64" s="55"/>
      <c r="S64" s="55"/>
      <c r="T64" s="55"/>
      <c r="U64" s="67">
        <f>SUM(U14:U62)</f>
        <v>0</v>
      </c>
      <c r="V64" s="56">
        <f>SUM(V14:V62)</f>
        <v>0</v>
      </c>
      <c r="W64" s="145">
        <f>SUM(W14:W63)</f>
        <v>0</v>
      </c>
      <c r="X64" s="146">
        <f>SUM(X14:X62)</f>
        <v>0</v>
      </c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</row>
    <row r="65" spans="1:40" ht="15" hidden="1" thickBot="1" x14ac:dyDescent="0.35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81" t="str" cm="1">
        <f t="array" ref="W65">IFERROR(TotalCappedIncentive,"-")</f>
        <v>-</v>
      </c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</row>
    <row r="66" spans="1:40" x14ac:dyDescent="0.3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</row>
    <row r="67" spans="1:40" x14ac:dyDescent="0.3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</row>
    <row r="68" spans="1:40" x14ac:dyDescent="0.3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</row>
    <row r="69" spans="1:40" x14ac:dyDescent="0.3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</row>
    <row r="70" spans="1:40" x14ac:dyDescent="0.3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</row>
    <row r="71" spans="1:40" x14ac:dyDescent="0.3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</row>
    <row r="72" spans="1:40" x14ac:dyDescent="0.3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</row>
    <row r="73" spans="1:40" x14ac:dyDescent="0.3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</row>
    <row r="74" spans="1:40" x14ac:dyDescent="0.3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</row>
    <row r="75" spans="1:40" x14ac:dyDescent="0.3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</row>
    <row r="76" spans="1:40" x14ac:dyDescent="0.3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</row>
    <row r="77" spans="1:40" x14ac:dyDescent="0.3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</row>
    <row r="78" spans="1:40" x14ac:dyDescent="0.3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</row>
    <row r="79" spans="1:40" x14ac:dyDescent="0.3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</row>
    <row r="80" spans="1:40" x14ac:dyDescent="0.3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</row>
    <row r="81" spans="1:40" x14ac:dyDescent="0.3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</row>
    <row r="82" spans="1:40" x14ac:dyDescent="0.3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</row>
    <row r="83" spans="1:40" x14ac:dyDescent="0.3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</row>
    <row r="84" spans="1:40" x14ac:dyDescent="0.3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</row>
    <row r="85" spans="1:40" x14ac:dyDescent="0.3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</row>
    <row r="86" spans="1:40" x14ac:dyDescent="0.3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</row>
    <row r="87" spans="1:40" x14ac:dyDescent="0.3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</row>
    <row r="88" spans="1:40" x14ac:dyDescent="0.3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</row>
    <row r="89" spans="1:40" x14ac:dyDescent="0.3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</row>
    <row r="90" spans="1:40" x14ac:dyDescent="0.3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</row>
    <row r="91" spans="1:40" x14ac:dyDescent="0.3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</row>
    <row r="92" spans="1:40" x14ac:dyDescent="0.3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</row>
    <row r="93" spans="1:40" x14ac:dyDescent="0.3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</row>
    <row r="94" spans="1:40" x14ac:dyDescent="0.3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</row>
    <row r="95" spans="1:40" x14ac:dyDescent="0.3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</row>
  </sheetData>
  <sheetProtection algorithmName="SHA-512" hashValue="AfnEZaNrUqSjl5MtUhqibHWl+joy5ngCvIWVlLKFE0r/QE3fCGaCe8CKN7a8Gx6B790+KyObL8JmzjwZlPxM7A==" saltValue="eWtr5tCxPwy6WwXjCo2K8w==" spinCount="100000" sheet="1" objects="1" scenarios="1"/>
  <mergeCells count="17">
    <mergeCell ref="Z2:AA2"/>
    <mergeCell ref="J6:K6"/>
    <mergeCell ref="J9:K9"/>
    <mergeCell ref="J10:K10"/>
    <mergeCell ref="J7:K7"/>
    <mergeCell ref="J8:K8"/>
    <mergeCell ref="U6:V6"/>
    <mergeCell ref="U8:V8"/>
    <mergeCell ref="U9:V9"/>
    <mergeCell ref="U10:V10"/>
    <mergeCell ref="L2:M3"/>
    <mergeCell ref="U2:W3"/>
    <mergeCell ref="X7:X10"/>
    <mergeCell ref="B2:G3"/>
    <mergeCell ref="U11:V11"/>
    <mergeCell ref="J11:K11"/>
    <mergeCell ref="U7:V7"/>
  </mergeCells>
  <phoneticPr fontId="46" type="noConversion"/>
  <conditionalFormatting sqref="I4 J6:J10">
    <cfRule type="expression" dxfId="4" priority="6">
      <formula>LEN(I4)&gt;0</formula>
    </cfRule>
  </conditionalFormatting>
  <conditionalFormatting sqref="I12 C14:L63">
    <cfRule type="expression" dxfId="3" priority="10">
      <formula>LEN(C12)&gt;0</formula>
    </cfRule>
  </conditionalFormatting>
  <conditionalFormatting sqref="U6:U11">
    <cfRule type="expression" dxfId="2" priority="1">
      <formula>LEN(U6)&gt;0</formula>
    </cfRule>
  </conditionalFormatting>
  <dataValidations count="7">
    <dataValidation type="list" allowBlank="1" showInputMessage="1" showErrorMessage="1" sqref="I4 U6" xr:uid="{1D745CC7-EAC8-4C34-83BC-233637789EDF}">
      <formula1>"Yes, No"</formula1>
    </dataValidation>
    <dataValidation type="list" allowBlank="1" showInputMessage="1" showErrorMessage="1" sqref="H14:H63" xr:uid="{E8F84A5B-FE85-4317-9C4C-DD3FC12DB383}">
      <formula1>FixtureClassification</formula1>
    </dataValidation>
    <dataValidation type="list" allowBlank="1" showInputMessage="1" showErrorMessage="1" sqref="J10:K10" xr:uid="{D8344EDF-26C4-4719-B955-0720D55998CE}">
      <formula1>Rate_Schedules</formula1>
    </dataValidation>
    <dataValidation type="list" allowBlank="1" showInputMessage="1" showErrorMessage="1" sqref="E16:E63" xr:uid="{45916C4F-6612-4AE8-89B8-6F529655C653}">
      <formula1>"✓,NO"</formula1>
    </dataValidation>
    <dataValidation type="list" allowBlank="1" showInputMessage="1" showErrorMessage="1" sqref="J9:K9" xr:uid="{66CE9009-1793-4B22-AC5F-7E906C01A9DF}">
      <formula1>IF($U$6="Yes",SMBEBuildingType,BuildingType)</formula1>
    </dataValidation>
    <dataValidation type="list" allowBlank="1" showInputMessage="1" showErrorMessage="1" sqref="E14:E15" xr:uid="{7024216E-56D3-429D-B07F-CF0EF98D62B7}">
      <formula1>"✓, NO"</formula1>
    </dataValidation>
    <dataValidation type="list" allowBlank="1" showInputMessage="1" showErrorMessage="1" sqref="G14:G63" xr:uid="{2678D201-880D-428D-9605-9CD34DC66D9F}">
      <formula1>"Incandescent, Fluorescent, HID, LED (Not Eligible through Express)"</formula1>
    </dataValidation>
  </dataValidations>
  <pageMargins left="0.25" right="0.25" top="0.5" bottom="0.5" header="0.3" footer="0.3"/>
  <pageSetup scale="64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86A69-2F8F-4741-881D-09B31FA53712}">
  <sheetPr codeName="Sheet2">
    <pageSetUpPr fitToPage="1"/>
  </sheetPr>
  <dimension ref="A1:Z81"/>
  <sheetViews>
    <sheetView showGridLines="0" zoomScaleNormal="100" workbookViewId="0">
      <selection activeCell="L6" sqref="L6"/>
    </sheetView>
  </sheetViews>
  <sheetFormatPr defaultRowHeight="14.4" x14ac:dyDescent="0.3"/>
  <cols>
    <col min="1" max="1" width="1.44140625" customWidth="1"/>
    <col min="2" max="3" width="8.44140625" customWidth="1"/>
    <col min="4" max="4" width="20.44140625" customWidth="1"/>
    <col min="5" max="5" width="2.44140625" customWidth="1"/>
    <col min="6" max="7" width="8.44140625" customWidth="1"/>
    <col min="8" max="8" width="13" customWidth="1"/>
    <col min="9" max="9" width="2.44140625" customWidth="1"/>
    <col min="10" max="10" width="8.5546875" customWidth="1"/>
    <col min="11" max="11" width="6.5546875" customWidth="1"/>
    <col min="12" max="12" width="8.44140625" customWidth="1"/>
    <col min="13" max="13" width="5.88671875" customWidth="1"/>
    <col min="14" max="14" width="1.44140625" customWidth="1"/>
    <col min="16" max="17" width="10" bestFit="1" customWidth="1"/>
    <col min="18" max="18" width="17.5546875" customWidth="1"/>
  </cols>
  <sheetData>
    <row r="1" spans="1:26" ht="6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spans="1:26" ht="5.85" customHeight="1" x14ac:dyDescent="0.3">
      <c r="A2" s="11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1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spans="1:26" ht="14.25" customHeight="1" x14ac:dyDescent="0.3">
      <c r="A3" s="11"/>
      <c r="B3" s="167" t="e" vm="3">
        <v>#VALUE!</v>
      </c>
      <c r="C3" s="167"/>
      <c r="D3" s="167"/>
      <c r="E3" s="43"/>
      <c r="F3" s="13"/>
      <c r="G3" s="13"/>
      <c r="H3" s="13"/>
      <c r="I3" s="13"/>
      <c r="J3" s="12"/>
      <c r="K3" s="166" t="e" vm="2">
        <v>#VALUE!</v>
      </c>
      <c r="L3" s="166"/>
      <c r="M3" s="166"/>
      <c r="N3" s="11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spans="1:26" x14ac:dyDescent="0.3">
      <c r="A4" s="11"/>
      <c r="B4" s="167"/>
      <c r="C4" s="167"/>
      <c r="D4" s="167"/>
      <c r="E4" s="43"/>
      <c r="F4" s="13"/>
      <c r="G4" s="13"/>
      <c r="H4" s="13"/>
      <c r="I4" s="13"/>
      <c r="K4" s="166"/>
      <c r="L4" s="166"/>
      <c r="M4" s="166"/>
      <c r="N4" s="11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</row>
    <row r="5" spans="1:26" x14ac:dyDescent="0.3">
      <c r="A5" s="11"/>
      <c r="B5" s="167"/>
      <c r="C5" s="167"/>
      <c r="D5" s="167"/>
      <c r="E5" s="43"/>
      <c r="F5" s="13"/>
      <c r="G5" s="13"/>
      <c r="H5" s="13"/>
      <c r="I5" s="13"/>
      <c r="J5" s="13"/>
      <c r="K5" s="166"/>
      <c r="L5" s="166"/>
      <c r="M5" s="166"/>
      <c r="N5" s="11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spans="1:26" x14ac:dyDescent="0.3">
      <c r="A6" s="11"/>
      <c r="B6" s="42" t="s">
        <v>39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4" t="s">
        <v>40</v>
      </c>
      <c r="N6" s="11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spans="1:26" x14ac:dyDescent="0.3">
      <c r="A7" s="11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24" t="str">
        <f>'Express Input Form'!W5</f>
        <v/>
      </c>
      <c r="N7" s="11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</row>
    <row r="8" spans="1:26" ht="14.25" customHeight="1" x14ac:dyDescent="0.3">
      <c r="A8" s="11"/>
      <c r="B8" s="175" t="s">
        <v>41</v>
      </c>
      <c r="C8" s="175"/>
      <c r="D8" s="175"/>
      <c r="E8" s="175"/>
      <c r="F8" s="175"/>
      <c r="G8" s="175"/>
      <c r="H8" s="175"/>
      <c r="I8" s="175"/>
      <c r="J8" s="175"/>
      <c r="K8" s="175"/>
      <c r="L8" s="175"/>
      <c r="M8" s="175"/>
      <c r="N8" s="11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</row>
    <row r="9" spans="1:26" ht="14.25" customHeight="1" x14ac:dyDescent="0.3">
      <c r="A9" s="11"/>
      <c r="B9" s="175"/>
      <c r="C9" s="175"/>
      <c r="D9" s="175"/>
      <c r="E9" s="175"/>
      <c r="F9" s="175"/>
      <c r="G9" s="175"/>
      <c r="H9" s="175"/>
      <c r="I9" s="175"/>
      <c r="J9" s="175"/>
      <c r="K9" s="175"/>
      <c r="L9" s="175"/>
      <c r="M9" s="175"/>
      <c r="N9" s="11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</row>
    <row r="10" spans="1:26" x14ac:dyDescent="0.3">
      <c r="A10" s="11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1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</row>
    <row r="11" spans="1:26" x14ac:dyDescent="0.3">
      <c r="A11" s="11"/>
      <c r="B11" s="125" t="s">
        <v>42</v>
      </c>
      <c r="C11" s="102"/>
      <c r="D11" s="102"/>
      <c r="E11" s="102"/>
      <c r="F11" s="102"/>
      <c r="G11" s="102"/>
      <c r="H11" s="102"/>
      <c r="I11" s="102"/>
      <c r="J11" s="102"/>
      <c r="K11" s="18"/>
      <c r="L11" s="18"/>
      <c r="M11" s="18"/>
      <c r="N11" s="11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</row>
    <row r="12" spans="1:26" ht="14.4" customHeight="1" x14ac:dyDescent="0.3">
      <c r="A12" s="11"/>
      <c r="B12" s="102"/>
      <c r="C12" s="181">
        <f>'Express Input Form'!J6</f>
        <v>0</v>
      </c>
      <c r="D12" s="181"/>
      <c r="E12" s="181"/>
      <c r="F12" s="181"/>
      <c r="G12" s="181"/>
      <c r="H12" s="181"/>
      <c r="I12" s="102"/>
      <c r="J12" s="102"/>
      <c r="K12" s="18"/>
      <c r="L12" s="18"/>
      <c r="M12" s="18"/>
      <c r="N12" s="11"/>
      <c r="O12" s="37"/>
      <c r="P12" s="37"/>
      <c r="Q12" s="37"/>
      <c r="R12" s="82" t="s">
        <v>43</v>
      </c>
      <c r="S12" s="82" t="str">
        <f>TotalCost</f>
        <v/>
      </c>
      <c r="T12" s="37"/>
      <c r="U12" s="37"/>
      <c r="V12" s="37"/>
      <c r="W12" s="37"/>
      <c r="X12" s="37"/>
      <c r="Y12" s="37"/>
      <c r="Z12" s="37"/>
    </row>
    <row r="13" spans="1:26" ht="14.4" customHeight="1" x14ac:dyDescent="0.3">
      <c r="A13" s="11"/>
      <c r="B13" s="102"/>
      <c r="C13" s="181"/>
      <c r="D13" s="181"/>
      <c r="E13" s="181"/>
      <c r="F13" s="181"/>
      <c r="G13" s="181"/>
      <c r="H13" s="181"/>
      <c r="I13" s="102"/>
      <c r="J13" s="102"/>
      <c r="K13" s="18"/>
      <c r="L13" s="18"/>
      <c r="M13" s="18"/>
      <c r="N13" s="11"/>
      <c r="O13" s="37"/>
      <c r="P13" s="37"/>
      <c r="Q13" s="37"/>
      <c r="R13" s="82" t="s">
        <v>44</v>
      </c>
      <c r="S13" s="83">
        <f>DoubleCapped</f>
        <v>0</v>
      </c>
      <c r="T13" s="37"/>
      <c r="U13" s="37"/>
      <c r="V13" s="37"/>
      <c r="W13" s="37"/>
      <c r="X13" s="37"/>
      <c r="Y13" s="37"/>
      <c r="Z13" s="37"/>
    </row>
    <row r="14" spans="1:26" ht="14.4" customHeight="1" x14ac:dyDescent="0.3">
      <c r="A14" s="11"/>
      <c r="B14" s="102"/>
      <c r="C14" s="181"/>
      <c r="D14" s="181"/>
      <c r="E14" s="181"/>
      <c r="F14" s="181"/>
      <c r="G14" s="181"/>
      <c r="H14" s="181"/>
      <c r="I14" s="102"/>
      <c r="J14" s="102"/>
      <c r="K14" s="18"/>
      <c r="L14" s="18"/>
      <c r="M14" s="18"/>
      <c r="N14" s="11"/>
      <c r="O14" s="37"/>
      <c r="P14" s="37"/>
      <c r="Q14" s="37"/>
      <c r="R14" s="82" t="s">
        <v>45</v>
      </c>
      <c r="S14" s="83" t="e">
        <f>S12-S13</f>
        <v>#VALUE!</v>
      </c>
      <c r="T14" s="37"/>
      <c r="U14" s="37"/>
      <c r="V14" s="37"/>
      <c r="W14" s="37"/>
      <c r="X14" s="37"/>
      <c r="Y14" s="37"/>
      <c r="Z14" s="37"/>
    </row>
    <row r="15" spans="1:26" ht="14.4" customHeight="1" x14ac:dyDescent="0.3">
      <c r="A15" s="11"/>
      <c r="B15" s="125" t="s">
        <v>46</v>
      </c>
      <c r="C15" s="102"/>
      <c r="D15" s="102"/>
      <c r="E15" s="102"/>
      <c r="F15" s="102"/>
      <c r="G15" s="102"/>
      <c r="H15" s="102"/>
      <c r="I15" s="102"/>
      <c r="J15" s="102"/>
      <c r="K15" s="18"/>
      <c r="L15" s="18"/>
      <c r="M15" s="18"/>
      <c r="N15" s="11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</row>
    <row r="16" spans="1:26" ht="14.4" customHeight="1" x14ac:dyDescent="0.3">
      <c r="A16" s="11"/>
      <c r="B16" s="102"/>
      <c r="C16" s="179" t="str">
        <f>TEXT(TotalCost, "$#,##0") &amp; "      |"</f>
        <v xml:space="preserve">      |</v>
      </c>
      <c r="D16" s="179"/>
      <c r="E16" s="179"/>
      <c r="F16" s="180" t="str">
        <f>IFERROR(TotalCost-DoubleCapped,"")</f>
        <v/>
      </c>
      <c r="G16" s="180"/>
      <c r="H16" s="180"/>
      <c r="I16" s="102"/>
      <c r="J16" s="102"/>
      <c r="K16" s="18"/>
      <c r="L16" s="18"/>
      <c r="M16" s="18"/>
      <c r="N16" s="11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</row>
    <row r="17" spans="1:26" ht="14.4" customHeight="1" x14ac:dyDescent="0.3">
      <c r="A17" s="11"/>
      <c r="B17" s="102"/>
      <c r="C17" s="179"/>
      <c r="D17" s="179"/>
      <c r="E17" s="179"/>
      <c r="F17" s="180"/>
      <c r="G17" s="180"/>
      <c r="H17" s="180"/>
      <c r="I17" s="102"/>
      <c r="J17" s="102"/>
      <c r="K17" s="18"/>
      <c r="L17" s="18"/>
      <c r="M17" s="18"/>
      <c r="N17" s="11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spans="1:26" ht="14.4" customHeight="1" x14ac:dyDescent="0.3">
      <c r="A18" s="11"/>
      <c r="B18" s="102"/>
      <c r="C18" s="179"/>
      <c r="D18" s="179"/>
      <c r="E18" s="179"/>
      <c r="F18" s="180"/>
      <c r="G18" s="180"/>
      <c r="H18" s="180"/>
      <c r="I18" s="102"/>
      <c r="J18" s="102"/>
      <c r="K18" s="18"/>
      <c r="L18" s="18"/>
      <c r="M18" s="18"/>
      <c r="N18" s="11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spans="1:26" ht="16.350000000000001" customHeight="1" x14ac:dyDescent="0.3">
      <c r="A19" s="11"/>
      <c r="B19" s="125" t="s">
        <v>47</v>
      </c>
      <c r="C19" s="102"/>
      <c r="D19" s="102"/>
      <c r="E19" s="102"/>
      <c r="F19" s="102"/>
      <c r="G19" s="102"/>
      <c r="H19" s="102"/>
      <c r="I19" s="102"/>
      <c r="J19" s="103"/>
      <c r="K19" s="35"/>
      <c r="L19" s="35"/>
      <c r="M19" s="18"/>
      <c r="N19" s="11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spans="1:26" ht="14.25" customHeight="1" x14ac:dyDescent="0.3">
      <c r="A20" s="11"/>
      <c r="B20" s="102"/>
      <c r="C20" s="102"/>
      <c r="D20" s="176" t="str">
        <f>IFERROR(IF(kWhSavings_Total="","",(kWhSavings_Total*kWh_Rate)+(kWSavings_Total*kW_Rate)),"-")</f>
        <v>-</v>
      </c>
      <c r="E20" s="176"/>
      <c r="F20" s="176"/>
      <c r="G20" s="178" t="s">
        <v>48</v>
      </c>
      <c r="H20" s="178"/>
      <c r="I20" s="178"/>
      <c r="J20" s="178"/>
      <c r="K20" s="18"/>
      <c r="L20" s="18"/>
      <c r="M20" s="18"/>
      <c r="N20" s="11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spans="1:26" ht="14.25" customHeight="1" x14ac:dyDescent="0.3">
      <c r="A21" s="11"/>
      <c r="B21" s="102"/>
      <c r="C21" s="102"/>
      <c r="D21" s="176"/>
      <c r="E21" s="176"/>
      <c r="F21" s="176"/>
      <c r="G21" s="178"/>
      <c r="H21" s="178"/>
      <c r="I21" s="178"/>
      <c r="J21" s="178"/>
      <c r="K21" s="18"/>
      <c r="L21" s="18"/>
      <c r="M21" s="18"/>
      <c r="N21" s="11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spans="1:26" ht="14.25" customHeight="1" x14ac:dyDescent="0.3">
      <c r="A22" s="11"/>
      <c r="B22" s="102"/>
      <c r="C22" s="102"/>
      <c r="D22" s="176"/>
      <c r="E22" s="176"/>
      <c r="F22" s="176"/>
      <c r="G22" s="178"/>
      <c r="H22" s="178"/>
      <c r="I22" s="178"/>
      <c r="J22" s="178"/>
      <c r="K22" s="18"/>
      <c r="L22" s="18"/>
      <c r="M22" s="18"/>
      <c r="N22" s="11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spans="1:26" ht="14.25" customHeight="1" x14ac:dyDescent="0.3">
      <c r="A23" s="11"/>
      <c r="B23" s="102"/>
      <c r="C23" s="102"/>
      <c r="D23" s="176"/>
      <c r="E23" s="176"/>
      <c r="F23" s="176"/>
      <c r="G23" s="178"/>
      <c r="H23" s="178"/>
      <c r="I23" s="178"/>
      <c r="J23" s="178"/>
      <c r="K23" s="18"/>
      <c r="L23" s="18"/>
      <c r="M23" s="18"/>
      <c r="N23" s="11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spans="1:26" ht="16.2" x14ac:dyDescent="0.3">
      <c r="A24" s="11"/>
      <c r="B24" s="125" t="s">
        <v>49</v>
      </c>
      <c r="C24" s="102"/>
      <c r="D24" s="102"/>
      <c r="E24" s="102"/>
      <c r="F24" s="102"/>
      <c r="G24" s="102"/>
      <c r="H24" s="102"/>
      <c r="I24" s="102"/>
      <c r="J24" s="102"/>
      <c r="K24" s="18"/>
      <c r="L24" s="18"/>
      <c r="M24" s="18"/>
      <c r="N24" s="11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spans="1:26" ht="14.25" customHeight="1" x14ac:dyDescent="0.3">
      <c r="A25" s="11"/>
      <c r="B25" s="18"/>
      <c r="C25" s="18"/>
      <c r="D25" s="168" t="str" cm="1">
        <f t="array" ref="D25">IFERROR(IF(TotalCappedIncentive="","",DoubleCapped),"-")</f>
        <v>-</v>
      </c>
      <c r="E25" s="168"/>
      <c r="F25" s="168"/>
      <c r="G25" s="169" t="s">
        <v>50</v>
      </c>
      <c r="H25" s="169"/>
      <c r="I25" s="18"/>
      <c r="J25" s="18"/>
      <c r="K25" s="18"/>
      <c r="L25" s="18"/>
      <c r="M25" s="18"/>
      <c r="N25" s="11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spans="1:26" ht="14.25" customHeight="1" x14ac:dyDescent="0.3">
      <c r="A26" s="11"/>
      <c r="B26" s="18"/>
      <c r="C26" s="18"/>
      <c r="D26" s="168"/>
      <c r="E26" s="168"/>
      <c r="F26" s="168"/>
      <c r="G26" s="169"/>
      <c r="H26" s="169"/>
      <c r="I26" s="18"/>
      <c r="J26" s="18"/>
      <c r="K26" s="18"/>
      <c r="L26" s="18"/>
      <c r="M26" s="18"/>
      <c r="N26" s="11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spans="1:26" ht="14.25" customHeight="1" x14ac:dyDescent="0.3">
      <c r="A27" s="11"/>
      <c r="B27" s="18"/>
      <c r="C27" s="18"/>
      <c r="D27" s="168"/>
      <c r="E27" s="168"/>
      <c r="F27" s="168"/>
      <c r="G27" s="169"/>
      <c r="H27" s="169"/>
      <c r="I27" s="18"/>
      <c r="J27" s="18"/>
      <c r="K27" s="18"/>
      <c r="L27" s="18"/>
      <c r="M27" s="18"/>
      <c r="N27" s="11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spans="1:26" ht="14.25" customHeight="1" x14ac:dyDescent="0.3">
      <c r="A28" s="11"/>
      <c r="B28" s="18"/>
      <c r="C28" s="18"/>
      <c r="D28" s="168"/>
      <c r="E28" s="168"/>
      <c r="F28" s="168"/>
      <c r="G28" s="169"/>
      <c r="H28" s="169"/>
      <c r="I28" s="18"/>
      <c r="J28" s="18"/>
      <c r="K28" s="18"/>
      <c r="L28" s="18"/>
      <c r="M28" s="18"/>
      <c r="N28" s="11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spans="1:26" ht="15.6" customHeight="1" x14ac:dyDescent="0.3">
      <c r="A29" s="11"/>
      <c r="B29" s="125" t="s">
        <v>51</v>
      </c>
      <c r="C29" s="102"/>
      <c r="D29" s="102"/>
      <c r="E29" s="102"/>
      <c r="F29" s="102"/>
      <c r="G29" s="102"/>
      <c r="H29" s="102"/>
      <c r="I29" s="124" t="s">
        <v>52</v>
      </c>
      <c r="J29" s="102"/>
      <c r="K29" s="102"/>
      <c r="L29" s="102"/>
      <c r="M29" s="102"/>
      <c r="N29" s="11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spans="1:26" ht="27" customHeight="1" x14ac:dyDescent="0.3">
      <c r="A30" s="11"/>
      <c r="B30" s="19"/>
      <c r="C30" s="102"/>
      <c r="D30" s="170" t="str">
        <f>IF(kWhSavings_Total=0,"-",kWhSavings_Total)</f>
        <v>-</v>
      </c>
      <c r="E30" s="170"/>
      <c r="F30" s="170"/>
      <c r="G30" s="171" t="s">
        <v>53</v>
      </c>
      <c r="H30" s="172"/>
      <c r="I30" s="102"/>
      <c r="J30" s="115"/>
      <c r="K30" s="115"/>
      <c r="L30" s="102"/>
      <c r="M30" s="116"/>
      <c r="N30" s="11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</row>
    <row r="31" spans="1:26" ht="15.6" customHeight="1" x14ac:dyDescent="0.3">
      <c r="A31" s="11"/>
      <c r="B31" s="19"/>
      <c r="C31" s="102"/>
      <c r="D31" s="170"/>
      <c r="E31" s="170"/>
      <c r="F31" s="170"/>
      <c r="G31" s="172"/>
      <c r="H31" s="172"/>
      <c r="I31" s="102"/>
      <c r="J31" s="177" t="str">
        <f>IFERROR(NetCost/DollarCostSavings, "-")</f>
        <v>-</v>
      </c>
      <c r="K31" s="177"/>
      <c r="L31" s="173" t="s">
        <v>54</v>
      </c>
      <c r="M31" s="173"/>
      <c r="N31" s="11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</row>
    <row r="32" spans="1:26" ht="14.25" customHeight="1" x14ac:dyDescent="0.3">
      <c r="A32" s="11"/>
      <c r="B32" s="19"/>
      <c r="C32" s="102"/>
      <c r="D32" s="170"/>
      <c r="E32" s="170"/>
      <c r="F32" s="170"/>
      <c r="G32" s="172"/>
      <c r="H32" s="172"/>
      <c r="I32" s="102"/>
      <c r="J32" s="174"/>
      <c r="K32" s="174"/>
      <c r="L32" s="174"/>
      <c r="M32" s="174"/>
      <c r="N32" s="11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</row>
    <row r="33" spans="1:26" ht="15" customHeight="1" x14ac:dyDescent="0.3">
      <c r="A33" s="11"/>
      <c r="B33" s="19"/>
      <c r="C33" s="102"/>
      <c r="D33" s="185"/>
      <c r="E33" s="185"/>
      <c r="F33" s="185"/>
      <c r="G33" s="171"/>
      <c r="H33" s="171"/>
      <c r="I33" s="102"/>
      <c r="J33" s="182"/>
      <c r="K33" s="182"/>
      <c r="L33" s="171"/>
      <c r="M33" s="171"/>
      <c r="N33" s="11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</row>
    <row r="34" spans="1:26" ht="14.4" customHeight="1" x14ac:dyDescent="0.3">
      <c r="A34" s="11"/>
      <c r="B34" s="125" t="s">
        <v>55</v>
      </c>
      <c r="C34" s="102"/>
      <c r="D34" s="118"/>
      <c r="E34" s="118"/>
      <c r="F34" s="118"/>
      <c r="G34" s="104"/>
      <c r="H34" s="118"/>
      <c r="I34" s="102"/>
      <c r="J34" s="117"/>
      <c r="K34" s="117"/>
      <c r="L34" s="117"/>
      <c r="M34" s="117"/>
      <c r="N34" s="11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</row>
    <row r="35" spans="1:26" ht="12" customHeight="1" x14ac:dyDescent="0.3">
      <c r="A35" s="11"/>
      <c r="B35" s="20"/>
      <c r="C35" s="102"/>
      <c r="D35" s="118"/>
      <c r="E35" s="118"/>
      <c r="F35" s="118"/>
      <c r="G35" s="104"/>
      <c r="H35" s="118"/>
      <c r="I35" s="102"/>
      <c r="J35" s="117"/>
      <c r="K35" s="117"/>
      <c r="L35" s="117"/>
      <c r="M35" s="117"/>
      <c r="N35" s="11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 spans="1:26" x14ac:dyDescent="0.3">
      <c r="A36" s="11"/>
      <c r="B36" s="21"/>
      <c r="C36" s="119"/>
      <c r="D36" s="105" t="s">
        <v>56</v>
      </c>
      <c r="E36" s="104"/>
      <c r="F36" s="104"/>
      <c r="G36" s="106" t="str">
        <f>IFERROR(((D30*1.363)/2204)*2.325581*5,"-")</f>
        <v>-</v>
      </c>
      <c r="H36" s="105"/>
      <c r="I36" s="102"/>
      <c r="J36" s="117"/>
      <c r="K36" s="117"/>
      <c r="L36" s="117"/>
      <c r="M36" s="117"/>
      <c r="N36" s="11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</row>
    <row r="37" spans="1:26" x14ac:dyDescent="0.3">
      <c r="A37" s="11"/>
      <c r="B37" s="21"/>
      <c r="C37" s="119"/>
      <c r="D37" s="105" t="s">
        <v>57</v>
      </c>
      <c r="E37" s="104"/>
      <c r="F37" s="104"/>
      <c r="G37" s="107" t="str">
        <f>IFERROR(((D30*1.363)/2204)*0.088261*5,"-")</f>
        <v>-</v>
      </c>
      <c r="H37" s="105"/>
      <c r="I37" s="102"/>
      <c r="J37" s="117"/>
      <c r="K37" s="117"/>
      <c r="L37" s="117"/>
      <c r="M37" s="117"/>
      <c r="N37" s="11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spans="1:26" x14ac:dyDescent="0.3">
      <c r="A38" s="11"/>
      <c r="B38" s="22"/>
      <c r="C38" s="120"/>
      <c r="D38" s="108" t="s">
        <v>58</v>
      </c>
      <c r="E38" s="108"/>
      <c r="F38" s="108"/>
      <c r="G38" s="109" t="str">
        <f>IFERROR(((D30*1.363)/2204)*0.227273*5,"-")</f>
        <v>-</v>
      </c>
      <c r="H38" s="108"/>
      <c r="I38" s="102"/>
      <c r="J38" s="102"/>
      <c r="K38" s="102"/>
      <c r="L38" s="102"/>
      <c r="M38" s="102"/>
      <c r="N38" s="11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spans="1:26" ht="7.5" customHeight="1" x14ac:dyDescent="0.3">
      <c r="A39" s="11"/>
      <c r="B39" s="22"/>
      <c r="C39" s="120"/>
      <c r="D39" s="121"/>
      <c r="E39" s="121"/>
      <c r="F39" s="121"/>
      <c r="G39" s="122"/>
      <c r="H39" s="121"/>
      <c r="I39" s="102"/>
      <c r="J39" s="102"/>
      <c r="K39" s="102"/>
      <c r="L39" s="102"/>
      <c r="M39" s="102"/>
      <c r="N39" s="11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spans="1:26" ht="16.5" customHeight="1" x14ac:dyDescent="0.3">
      <c r="A40" s="11"/>
      <c r="B40" s="36"/>
      <c r="C40" s="110" t="s">
        <v>59</v>
      </c>
      <c r="D40" s="111"/>
      <c r="E40" s="111"/>
      <c r="F40" s="111"/>
      <c r="G40" s="111"/>
      <c r="H40" s="111"/>
      <c r="I40" s="111"/>
      <c r="J40" s="111"/>
      <c r="K40" s="111"/>
      <c r="L40" s="111"/>
      <c r="M40" s="112"/>
      <c r="N40" s="11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spans="1:26" ht="12.75" customHeight="1" x14ac:dyDescent="0.3">
      <c r="A41" s="11"/>
      <c r="B41" s="34"/>
      <c r="C41" s="113" t="s">
        <v>60</v>
      </c>
      <c r="D41" s="114"/>
      <c r="E41" s="114"/>
      <c r="F41" s="114"/>
      <c r="G41" s="114"/>
      <c r="H41" s="114"/>
      <c r="I41" s="114"/>
      <c r="J41" s="114"/>
      <c r="K41" s="114"/>
      <c r="L41" s="114"/>
      <c r="M41" s="112"/>
      <c r="N41" s="11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spans="1:26" x14ac:dyDescent="0.3">
      <c r="A42" s="11"/>
      <c r="B42" s="36"/>
      <c r="C42" s="111" t="str">
        <f>"b. Energy savings shown above are estimated savings based on building type and measures installed."</f>
        <v>b. Energy savings shown above are estimated savings based on building type and measures installed.</v>
      </c>
      <c r="D42" s="111"/>
      <c r="E42" s="111"/>
      <c r="F42" s="111"/>
      <c r="G42" s="111"/>
      <c r="H42" s="111"/>
      <c r="I42" s="111"/>
      <c r="J42" s="111"/>
      <c r="K42" s="111"/>
      <c r="L42" s="111"/>
      <c r="M42" s="112"/>
      <c r="N42" s="11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spans="1:26" ht="14.1" customHeight="1" x14ac:dyDescent="0.3">
      <c r="A43" s="11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23"/>
      <c r="N43" s="11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spans="1:26" ht="14.25" customHeight="1" x14ac:dyDescent="0.3">
      <c r="A44" s="11"/>
      <c r="B44" s="175" t="s">
        <v>61</v>
      </c>
      <c r="C44" s="175"/>
      <c r="D44" s="175"/>
      <c r="E44" s="175"/>
      <c r="F44" s="175"/>
      <c r="G44" s="175"/>
      <c r="H44" s="175"/>
      <c r="I44" s="175"/>
      <c r="J44" s="175"/>
      <c r="K44" s="175"/>
      <c r="L44" s="175"/>
      <c r="M44" s="175"/>
      <c r="N44" s="11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spans="1:26" ht="14.25" customHeight="1" x14ac:dyDescent="0.3">
      <c r="A45" s="11"/>
      <c r="B45" s="175"/>
      <c r="C45" s="175"/>
      <c r="D45" s="175"/>
      <c r="E45" s="175"/>
      <c r="F45" s="175"/>
      <c r="G45" s="175"/>
      <c r="H45" s="175"/>
      <c r="I45" s="175"/>
      <c r="J45" s="175"/>
      <c r="K45" s="175"/>
      <c r="L45" s="175"/>
      <c r="M45" s="175"/>
      <c r="N45" s="11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spans="1:26" s="10" customFormat="1" ht="6" customHeight="1" x14ac:dyDescent="0.3">
      <c r="A46" s="26"/>
      <c r="B46" s="28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6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spans="1:26" s="10" customFormat="1" ht="14.25" customHeight="1" x14ac:dyDescent="0.3">
      <c r="A47" s="29"/>
      <c r="B47" s="97" t="s">
        <v>62</v>
      </c>
      <c r="C47" s="98" t="s">
        <v>63</v>
      </c>
      <c r="D47" s="99"/>
      <c r="E47" s="100"/>
      <c r="F47" s="100"/>
      <c r="G47" s="100"/>
      <c r="H47" s="100"/>
      <c r="I47" s="100"/>
      <c r="J47" s="100"/>
      <c r="K47" s="100"/>
      <c r="L47" s="100"/>
      <c r="M47" s="101"/>
      <c r="N47" s="29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spans="1:26" s="10" customFormat="1" ht="14.25" customHeight="1" x14ac:dyDescent="0.3">
      <c r="A48" s="29"/>
      <c r="B48" s="97" t="s">
        <v>64</v>
      </c>
      <c r="C48" s="98" t="s">
        <v>65</v>
      </c>
      <c r="D48" s="99"/>
      <c r="E48" s="100"/>
      <c r="F48" s="100"/>
      <c r="G48" s="100"/>
      <c r="H48" s="100"/>
      <c r="I48" s="183" t="s">
        <v>66</v>
      </c>
      <c r="J48" s="183"/>
      <c r="K48" s="183"/>
      <c r="L48" s="183"/>
      <c r="M48" s="183"/>
      <c r="N48" s="29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spans="1:26" s="10" customFormat="1" ht="16.350000000000001" customHeight="1" x14ac:dyDescent="0.3">
      <c r="A49" s="29"/>
      <c r="B49" s="97" t="s">
        <v>67</v>
      </c>
      <c r="C49" s="98" t="s">
        <v>68</v>
      </c>
      <c r="D49" s="99"/>
      <c r="E49" s="101"/>
      <c r="F49" s="101"/>
      <c r="G49" s="101"/>
      <c r="H49" s="101"/>
      <c r="I49" s="183"/>
      <c r="J49" s="183"/>
      <c r="K49" s="183"/>
      <c r="L49" s="183"/>
      <c r="M49" s="183"/>
      <c r="N49" s="29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spans="1:26" s="10" customFormat="1" ht="14.1" customHeight="1" x14ac:dyDescent="0.3">
      <c r="A50" s="29"/>
      <c r="B50" s="97" t="s">
        <v>69</v>
      </c>
      <c r="C50" s="98" t="s">
        <v>70</v>
      </c>
      <c r="D50" s="99"/>
      <c r="E50" s="101"/>
      <c r="F50" s="101"/>
      <c r="G50" s="101"/>
      <c r="H50" s="123"/>
      <c r="I50" s="123"/>
      <c r="J50" s="184" t="str">
        <f>HYPERLINK("https://wattsmartbusiness.com/apply", "Online Application")</f>
        <v>Online Application</v>
      </c>
      <c r="K50" s="184"/>
      <c r="L50" s="184"/>
      <c r="M50" s="101"/>
      <c r="N50" s="29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spans="1:26" s="10" customFormat="1" ht="13.35" customHeight="1" x14ac:dyDescent="0.3">
      <c r="A51" s="29"/>
      <c r="B51" s="97"/>
      <c r="C51" s="98"/>
      <c r="D51" s="99"/>
      <c r="E51" s="100"/>
      <c r="F51" s="100"/>
      <c r="G51" s="100"/>
      <c r="H51" s="123"/>
      <c r="I51" s="123"/>
      <c r="J51" s="184"/>
      <c r="K51" s="184"/>
      <c r="L51" s="184"/>
      <c r="M51" s="101"/>
      <c r="N51" s="29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spans="1:26" s="10" customFormat="1" ht="5.85" customHeight="1" x14ac:dyDescent="0.3">
      <c r="A52" s="29"/>
      <c r="B52" s="30"/>
      <c r="C52" s="33"/>
      <c r="D52" s="32"/>
      <c r="E52" s="32"/>
      <c r="F52" s="32"/>
      <c r="G52" s="32"/>
      <c r="H52" s="32"/>
      <c r="I52" s="32"/>
      <c r="J52" s="32"/>
      <c r="K52" s="32"/>
      <c r="L52" s="32"/>
      <c r="M52" s="31"/>
      <c r="N52" s="29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spans="1:26" ht="7.5" customHeight="1" x14ac:dyDescent="0.3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spans="1:26" x14ac:dyDescent="0.3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spans="1:26" x14ac:dyDescent="0.3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spans="1:26" x14ac:dyDescent="0.3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spans="1:26" x14ac:dyDescent="0.3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spans="1:26" x14ac:dyDescent="0.3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spans="1:26" x14ac:dyDescent="0.3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spans="1:26" x14ac:dyDescent="0.3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spans="1:26" x14ac:dyDescent="0.3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spans="1:26" x14ac:dyDescent="0.3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spans="1:26" x14ac:dyDescent="0.3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spans="1:26" x14ac:dyDescent="0.3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spans="1:26" x14ac:dyDescent="0.3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spans="1:26" x14ac:dyDescent="0.3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spans="1:26" x14ac:dyDescent="0.3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spans="1:26" x14ac:dyDescent="0.3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spans="1:26" x14ac:dyDescent="0.3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spans="1:26" x14ac:dyDescent="0.3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spans="1:26" x14ac:dyDescent="0.3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spans="1:26" x14ac:dyDescent="0.3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spans="1:26" x14ac:dyDescent="0.3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spans="1:26" x14ac:dyDescent="0.3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spans="1:26" x14ac:dyDescent="0.3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spans="1:26" x14ac:dyDescent="0.3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spans="1:26" x14ac:dyDescent="0.3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spans="1:26" x14ac:dyDescent="0.3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spans="1:26" x14ac:dyDescent="0.3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spans="1:26" x14ac:dyDescent="0.3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spans="1:26" x14ac:dyDescent="0.3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</sheetData>
  <sheetProtection algorithmName="SHA-512" hashValue="ChdnB5J3wbted8CFU96f7IeMHEHZx/XXHeTz+k9+mUWCozIPU0m+gL614DODazFvKnVMWL0AsZO+40v4a+eRZw==" saltValue="eRfriGl9FW/RVBGSnWdWHA==" spinCount="100000" sheet="1" objects="1" scenarios="1"/>
  <mergeCells count="23">
    <mergeCell ref="J33:K33"/>
    <mergeCell ref="L33:M33"/>
    <mergeCell ref="I48:M49"/>
    <mergeCell ref="J51:L51"/>
    <mergeCell ref="J50:L50"/>
    <mergeCell ref="B44:M45"/>
    <mergeCell ref="D33:F33"/>
    <mergeCell ref="G33:H33"/>
    <mergeCell ref="K3:M5"/>
    <mergeCell ref="B3:D5"/>
    <mergeCell ref="D25:F28"/>
    <mergeCell ref="G25:H28"/>
    <mergeCell ref="D30:F32"/>
    <mergeCell ref="G30:H32"/>
    <mergeCell ref="L31:M31"/>
    <mergeCell ref="J32:M32"/>
    <mergeCell ref="B8:M9"/>
    <mergeCell ref="D20:F23"/>
    <mergeCell ref="J31:K31"/>
    <mergeCell ref="G20:J23"/>
    <mergeCell ref="C16:E18"/>
    <mergeCell ref="F16:H18"/>
    <mergeCell ref="C12:H14"/>
  </mergeCells>
  <hyperlinks>
    <hyperlink ref="B6" r:id="rId1" xr:uid="{CB473973-80E9-489D-889D-F5CF5C084AA0}"/>
  </hyperlinks>
  <pageMargins left="0.7" right="0.7" top="0.75" bottom="0.75" header="0.3" footer="0.3"/>
  <pageSetup scale="90" orientation="portrait" r:id="rId2"/>
  <ignoredErrors>
    <ignoredError sqref="S14" evalError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90AC5-17FB-46C5-8ED5-4C4ECB8375FA}">
  <sheetPr codeName="Sheet4"/>
  <dimension ref="A1:AH51"/>
  <sheetViews>
    <sheetView workbookViewId="0">
      <selection activeCell="B8" sqref="B8"/>
    </sheetView>
  </sheetViews>
  <sheetFormatPr defaultColWidth="8.88671875" defaultRowHeight="14.4" x14ac:dyDescent="0.3"/>
  <cols>
    <col min="1" max="1" width="8.5546875" style="90" bestFit="1" customWidth="1"/>
    <col min="2" max="2" width="8.5546875" style="90" customWidth="1"/>
    <col min="3" max="3" width="14.44140625" style="90" customWidth="1"/>
    <col min="4" max="4" width="10.5546875" style="90" customWidth="1"/>
    <col min="5" max="5" width="1.44140625" style="90" customWidth="1"/>
    <col min="6" max="6" width="12.6640625" style="90" customWidth="1"/>
    <col min="7" max="7" width="7.88671875" style="90" bestFit="1" customWidth="1"/>
    <col min="8" max="8" width="6.44140625" style="90" customWidth="1"/>
    <col min="9" max="9" width="6.109375" style="90" customWidth="1"/>
    <col min="10" max="10" width="0.5546875" style="90" customWidth="1"/>
    <col min="11" max="11" width="0.44140625" style="90" customWidth="1"/>
    <col min="12" max="12" width="5.5546875" style="90" customWidth="1"/>
    <col min="13" max="13" width="12.109375" style="90" customWidth="1"/>
    <col min="14" max="14" width="8.88671875" style="90"/>
    <col min="15" max="15" width="12.44140625" style="90" bestFit="1" customWidth="1"/>
    <col min="16" max="16" width="7.44140625" style="90" customWidth="1"/>
    <col min="17" max="19" width="0.44140625" style="90" customWidth="1"/>
    <col min="20" max="20" width="1.44140625" style="90" customWidth="1"/>
    <col min="21" max="21" width="8.88671875" style="90"/>
    <col min="22" max="22" width="8.5546875" style="90" customWidth="1"/>
    <col min="23" max="23" width="2" style="90" customWidth="1"/>
    <col min="24" max="24" width="45.5546875" style="90" customWidth="1"/>
    <col min="25" max="25" width="20.44140625" style="90" customWidth="1"/>
    <col min="26" max="16384" width="8.88671875" style="90"/>
  </cols>
  <sheetData>
    <row r="1" spans="1:34" s="89" customFormat="1" ht="72" customHeight="1" x14ac:dyDescent="0.3">
      <c r="A1" s="87" t="s">
        <v>71</v>
      </c>
      <c r="B1" s="88" t="s">
        <v>72</v>
      </c>
      <c r="C1" s="87" t="s">
        <v>73</v>
      </c>
      <c r="D1" s="88" t="s">
        <v>74</v>
      </c>
      <c r="E1" s="87" t="str">
        <f>'Express Input Form'!O13</f>
        <v>DSM Measure Identifier</v>
      </c>
      <c r="F1" s="87" t="s">
        <v>75</v>
      </c>
      <c r="G1" s="88" t="str">
        <f>'Express Input Form'!I13</f>
        <v>Fixture Wattage</v>
      </c>
      <c r="H1" s="87" t="str">
        <f>'Express Input Form'!J13</f>
        <v>Quantity</v>
      </c>
      <c r="I1" s="87" t="s">
        <v>76</v>
      </c>
      <c r="J1" s="87" t="s">
        <v>77</v>
      </c>
      <c r="K1" s="87" t="s">
        <v>78</v>
      </c>
      <c r="L1" s="87" t="s">
        <v>79</v>
      </c>
      <c r="M1" s="87" t="s">
        <v>80</v>
      </c>
      <c r="N1" s="87" t="s">
        <v>81</v>
      </c>
      <c r="O1" s="87" t="s">
        <v>82</v>
      </c>
      <c r="P1" s="87" t="s">
        <v>83</v>
      </c>
      <c r="Q1" s="87" t="s">
        <v>84</v>
      </c>
      <c r="R1" s="87" t="s">
        <v>85</v>
      </c>
      <c r="S1" s="87" t="s">
        <v>86</v>
      </c>
      <c r="T1" s="87" t="s">
        <v>87</v>
      </c>
      <c r="U1" s="88" t="s">
        <v>88</v>
      </c>
      <c r="V1" s="88" t="s">
        <v>89</v>
      </c>
      <c r="W1" s="95"/>
      <c r="X1" s="94" t="s">
        <v>90</v>
      </c>
      <c r="Y1" s="128" t="s">
        <v>91</v>
      </c>
      <c r="Z1" s="128" t="s">
        <v>92</v>
      </c>
      <c r="AA1" s="128" t="s">
        <v>93</v>
      </c>
      <c r="AB1" s="128" t="s">
        <v>94</v>
      </c>
      <c r="AC1" s="128" t="s">
        <v>2814</v>
      </c>
      <c r="AD1" s="128" t="s">
        <v>95</v>
      </c>
      <c r="AE1" s="128" t="s">
        <v>96</v>
      </c>
      <c r="AF1" s="128" t="s">
        <v>81</v>
      </c>
      <c r="AG1" s="128" t="s">
        <v>97</v>
      </c>
      <c r="AH1" s="128" t="s">
        <v>2815</v>
      </c>
    </row>
    <row r="2" spans="1:34" x14ac:dyDescent="0.3">
      <c r="A2" s="89">
        <f>'Express Input Form'!$AA$3</f>
        <v>0</v>
      </c>
      <c r="B2" s="90" t="str">
        <f>IFERROR(VLOOKUP(F2,'Measure Table'!$F$2:$S$600,2,FALSE), "")</f>
        <v/>
      </c>
      <c r="C2" s="90" t="str">
        <f>CONCATENATE(A2,"-",'Express Input Form'!B14,"-",F2)</f>
        <v>0-1-</v>
      </c>
      <c r="D2" s="91">
        <f>'Express Input Form'!$AA$5</f>
        <v>0</v>
      </c>
      <c r="F2" s="90" t="str">
        <f>IFERROR(VLOOKUP('Express Input Form'!O14,'Measure Table'!$E$2:$S$1179, 2, FALSE),"")</f>
        <v/>
      </c>
      <c r="G2" s="90">
        <f>'Express Input Form'!I14</f>
        <v>0</v>
      </c>
      <c r="H2" s="90">
        <f>'Express Input Form'!J14</f>
        <v>0</v>
      </c>
      <c r="I2" s="90" t="e">
        <f>ROUND('Express Input Form'!W14,2)</f>
        <v>#VALUE!</v>
      </c>
      <c r="J2" s="92"/>
      <c r="L2" s="93" t="str">
        <f>'Express Input Form'!Q14</f>
        <v/>
      </c>
      <c r="M2" s="93" t="str">
        <f>IFERROR(('Express Input Form'!V14*kWh_Rate)+('Express Input Form'!U14*kW_Rate),"")</f>
        <v/>
      </c>
      <c r="N2" s="93" t="str" cm="1">
        <f t="array" ref="N2">IFERROR(IF(TotalCappedIncentive&lt;&gt;Incentives_Total,"TRUE", "FALSE"),"")</f>
        <v/>
      </c>
      <c r="O2" s="90" t="str">
        <f>CONCATENATE("Exp ",'Express Input Form'!$W$5)</f>
        <v xml:space="preserve">Exp </v>
      </c>
      <c r="P2" s="90" t="str" cm="1">
        <f t="array" ref="P2">IFERROR(IF(M2&lt;&gt;"",VLOOKUP('Express Input Form'!$J$9:$K$9,'Dropdown Tables'!$B$2:$C$23,2,FALSE),""),)</f>
        <v/>
      </c>
      <c r="U2" s="93" t="str">
        <f>IFERROR(L2/M2,"")</f>
        <v/>
      </c>
      <c r="V2" s="93" t="str">
        <f>IFERROR((L2-'Express Input Form'!X14)/M2,"")</f>
        <v/>
      </c>
      <c r="W2" s="96"/>
      <c r="Y2" s="136"/>
      <c r="Z2" s="92" t="str">
        <f>'Express Input Form'!O14</f>
        <v/>
      </c>
      <c r="AA2" s="90">
        <f>G2</f>
        <v>0</v>
      </c>
      <c r="AB2" s="90">
        <f>H2</f>
        <v>0</v>
      </c>
      <c r="AC2" s="90" t="e">
        <f>I2</f>
        <v>#VALUE!</v>
      </c>
      <c r="AD2" s="90">
        <f>'Express Input Form'!K14</f>
        <v>0</v>
      </c>
      <c r="AE2" s="93" t="str">
        <f>L2</f>
        <v/>
      </c>
      <c r="AF2" s="93" t="str">
        <f>N2</f>
        <v/>
      </c>
      <c r="AG2" s="90">
        <f>G2</f>
        <v>0</v>
      </c>
      <c r="AH2" s="93" t="str">
        <f t="shared" ref="AH2:AH33" si="0">M2</f>
        <v/>
      </c>
    </row>
    <row r="3" spans="1:34" x14ac:dyDescent="0.3">
      <c r="A3" s="89">
        <f>'Express Input Form'!$AA$3</f>
        <v>0</v>
      </c>
      <c r="B3" s="90" t="str">
        <f>IFERROR(VLOOKUP(F3,'Measure Table'!$F$2:$S$600,2,FALSE), "")</f>
        <v/>
      </c>
      <c r="C3" s="90" t="str">
        <f>CONCATENATE(A3,"-",'Express Input Form'!B15,"-",F3)</f>
        <v>0-2-</v>
      </c>
      <c r="D3" s="91">
        <f>'Express Input Form'!$AA$5</f>
        <v>0</v>
      </c>
      <c r="F3" s="90" t="str">
        <f>IFERROR(VLOOKUP('Express Input Form'!O15,'Measure Table'!$E$2:$S$1179, 2, FALSE),"")</f>
        <v/>
      </c>
      <c r="G3" s="90">
        <f>'Express Input Form'!I15</f>
        <v>0</v>
      </c>
      <c r="H3" s="90">
        <f>'Express Input Form'!J15</f>
        <v>0</v>
      </c>
      <c r="I3" s="90" t="e">
        <f>ROUND('Express Input Form'!W15,2)</f>
        <v>#VALUE!</v>
      </c>
      <c r="J3" s="92"/>
      <c r="L3" s="93" t="str">
        <f>'Express Input Form'!Q15</f>
        <v/>
      </c>
      <c r="M3" s="93" t="str">
        <f>IFERROR(('Express Input Form'!V15*kWh_Rate)+('Express Input Form'!U15*kW_Rate),"")</f>
        <v/>
      </c>
      <c r="N3" s="93" t="str" cm="1">
        <f t="array" ref="N3">IFERROR(IF(TotalCappedIncentive&lt;&gt;Incentives_Total,"TRUE", "FALSE"),"")</f>
        <v/>
      </c>
      <c r="O3" s="90" t="str">
        <f>CONCATENATE("Exp ",'Express Input Form'!$W$5)</f>
        <v xml:space="preserve">Exp </v>
      </c>
      <c r="P3" s="90" t="str" cm="1">
        <f t="array" ref="P3">IFERROR(IF(M3&lt;&gt;"",VLOOKUP('Express Input Form'!$J$9:$K$9,'Dropdown Tables'!$B$2:$C$23,2,FALSE),""),)</f>
        <v/>
      </c>
      <c r="U3" s="93" t="str">
        <f t="shared" ref="U3:U13" si="1">IFERROR(L3/M3,"")</f>
        <v/>
      </c>
      <c r="V3" s="93" t="str">
        <f>IFERROR((L3-'Express Input Form'!X15)/M3,"")</f>
        <v/>
      </c>
      <c r="W3" s="96"/>
      <c r="X3" s="90" t="s">
        <v>98</v>
      </c>
      <c r="Y3" s="136"/>
      <c r="Z3" s="92" t="str">
        <f>'Express Input Form'!O15</f>
        <v/>
      </c>
      <c r="AA3" s="90">
        <f t="shared" ref="AA3:AA13" si="2">G3</f>
        <v>0</v>
      </c>
      <c r="AB3" s="90">
        <f t="shared" ref="AB3:AB13" si="3">H3</f>
        <v>0</v>
      </c>
      <c r="AC3" s="90" t="e">
        <f t="shared" ref="AC3:AC34" si="4">I3</f>
        <v>#VALUE!</v>
      </c>
      <c r="AD3" s="90">
        <f>'Express Input Form'!K15</f>
        <v>0</v>
      </c>
      <c r="AE3" s="93" t="str">
        <f t="shared" ref="AE3:AE13" si="5">L3</f>
        <v/>
      </c>
      <c r="AF3" s="93" t="str">
        <f t="shared" ref="AF3:AF13" si="6">N3</f>
        <v/>
      </c>
      <c r="AG3" s="90">
        <f t="shared" ref="AG3:AG13" si="7">G3</f>
        <v>0</v>
      </c>
      <c r="AH3" s="93" t="str">
        <f t="shared" si="0"/>
        <v/>
      </c>
    </row>
    <row r="4" spans="1:34" x14ac:dyDescent="0.3">
      <c r="A4" s="89">
        <f>'Express Input Form'!$AA$3</f>
        <v>0</v>
      </c>
      <c r="B4" s="90" t="str">
        <f>IFERROR(VLOOKUP(F4,'Measure Table'!$F$2:$S$600,2,FALSE), "")</f>
        <v/>
      </c>
      <c r="C4" s="90" t="str">
        <f>CONCATENATE(A4,"-",'Express Input Form'!B16,"-",F4)</f>
        <v>0-3-</v>
      </c>
      <c r="D4" s="91">
        <f>'Express Input Form'!$AA$5</f>
        <v>0</v>
      </c>
      <c r="F4" s="90" t="str">
        <f>IFERROR(VLOOKUP('Express Input Form'!O16,'Measure Table'!$E$2:$S$1179, 2, FALSE),"")</f>
        <v/>
      </c>
      <c r="G4" s="90">
        <f>'Express Input Form'!I16</f>
        <v>0</v>
      </c>
      <c r="H4" s="90">
        <f>'Express Input Form'!J16</f>
        <v>0</v>
      </c>
      <c r="I4" s="90" t="e">
        <f>ROUND('Express Input Form'!W16,2)</f>
        <v>#VALUE!</v>
      </c>
      <c r="J4" s="92"/>
      <c r="L4" s="93" t="str">
        <f>'Express Input Form'!Q16</f>
        <v/>
      </c>
      <c r="M4" s="93" t="str">
        <f>IFERROR(('Express Input Form'!V16*kWh_Rate)+('Express Input Form'!U16*kW_Rate),"")</f>
        <v/>
      </c>
      <c r="N4" s="93" t="str" cm="1">
        <f t="array" ref="N4">IFERROR(IF(TotalCappedIncentive&lt;&gt;Incentives_Total,"TRUE", "FALSE"),"")</f>
        <v/>
      </c>
      <c r="O4" s="90" t="str">
        <f>CONCATENATE("Exp ",'Express Input Form'!$W$5)</f>
        <v xml:space="preserve">Exp </v>
      </c>
      <c r="P4" s="90" t="str" cm="1">
        <f t="array" ref="P4">IFERROR(IF(M4&lt;&gt;"",VLOOKUP('Express Input Form'!$J$9:$K$9,'Dropdown Tables'!$B$2:$C$23,2,FALSE),""),)</f>
        <v/>
      </c>
      <c r="U4" s="93" t="str">
        <f t="shared" si="1"/>
        <v/>
      </c>
      <c r="V4" s="93" t="str">
        <f>IFERROR((L4-'Express Input Form'!X16)/M4,"")</f>
        <v/>
      </c>
      <c r="W4" s="96"/>
      <c r="Y4" s="136"/>
      <c r="Z4" s="92" t="str">
        <f>'Express Input Form'!O16</f>
        <v/>
      </c>
      <c r="AA4" s="90">
        <f t="shared" si="2"/>
        <v>0</v>
      </c>
      <c r="AB4" s="90">
        <f t="shared" si="3"/>
        <v>0</v>
      </c>
      <c r="AC4" s="90" t="e">
        <f t="shared" si="4"/>
        <v>#VALUE!</v>
      </c>
      <c r="AD4" s="90">
        <f>'Express Input Form'!K16</f>
        <v>0</v>
      </c>
      <c r="AE4" s="93" t="str">
        <f t="shared" si="5"/>
        <v/>
      </c>
      <c r="AF4" s="93" t="str">
        <f t="shared" si="6"/>
        <v/>
      </c>
      <c r="AG4" s="90">
        <f t="shared" si="7"/>
        <v>0</v>
      </c>
      <c r="AH4" s="93" t="str">
        <f t="shared" si="0"/>
        <v/>
      </c>
    </row>
    <row r="5" spans="1:34" x14ac:dyDescent="0.3">
      <c r="A5" s="89">
        <f>'Express Input Form'!$AA$3</f>
        <v>0</v>
      </c>
      <c r="B5" s="90" t="str">
        <f>IFERROR(VLOOKUP(F5,'Measure Table'!$F$2:$S$600,2,FALSE), "")</f>
        <v/>
      </c>
      <c r="C5" s="90" t="str">
        <f>CONCATENATE(A5,"-",'Express Input Form'!B17,"-",F5)</f>
        <v>0-4-</v>
      </c>
      <c r="D5" s="91">
        <f>'Express Input Form'!$AA$5</f>
        <v>0</v>
      </c>
      <c r="F5" s="90" t="str">
        <f>IFERROR(VLOOKUP('Express Input Form'!O17,'Measure Table'!$E$2:$S$1179, 2, FALSE),"")</f>
        <v/>
      </c>
      <c r="G5" s="90">
        <f>'Express Input Form'!I17</f>
        <v>0</v>
      </c>
      <c r="H5" s="90">
        <f>'Express Input Form'!J17</f>
        <v>0</v>
      </c>
      <c r="I5" s="90" t="e">
        <f>ROUND('Express Input Form'!W17,2)</f>
        <v>#VALUE!</v>
      </c>
      <c r="J5" s="92"/>
      <c r="L5" s="93" t="str">
        <f>'Express Input Form'!Q17</f>
        <v/>
      </c>
      <c r="M5" s="93" t="str">
        <f>IFERROR(('Express Input Form'!V17*kWh_Rate)+('Express Input Form'!U17*kW_Rate),"")</f>
        <v/>
      </c>
      <c r="N5" s="93" t="str" cm="1">
        <f t="array" ref="N5">IFERROR(IF(TotalCappedIncentive&lt;&gt;Incentives_Total,"TRUE", "FALSE"),"")</f>
        <v/>
      </c>
      <c r="O5" s="90" t="str">
        <f>CONCATENATE("Exp ",'Express Input Form'!$W$5)</f>
        <v xml:space="preserve">Exp </v>
      </c>
      <c r="P5" s="90" t="str" cm="1">
        <f t="array" ref="P5">IFERROR(IF(M5&lt;&gt;"",VLOOKUP('Express Input Form'!$J$9:$K$9,'Dropdown Tables'!$B$2:$C$23,2,FALSE),""),)</f>
        <v/>
      </c>
      <c r="U5" s="93" t="str">
        <f t="shared" si="1"/>
        <v/>
      </c>
      <c r="V5" s="93" t="str">
        <f>IFERROR((L5-'Express Input Form'!X17)/M5,"")</f>
        <v/>
      </c>
      <c r="W5" s="96"/>
      <c r="Y5" s="136"/>
      <c r="Z5" s="92" t="str">
        <f>'Express Input Form'!O17</f>
        <v/>
      </c>
      <c r="AA5" s="90">
        <f t="shared" si="2"/>
        <v>0</v>
      </c>
      <c r="AB5" s="90">
        <f t="shared" si="3"/>
        <v>0</v>
      </c>
      <c r="AC5" s="90" t="e">
        <f t="shared" si="4"/>
        <v>#VALUE!</v>
      </c>
      <c r="AD5" s="90">
        <f>'Express Input Form'!K17</f>
        <v>0</v>
      </c>
      <c r="AE5" s="93" t="str">
        <f t="shared" si="5"/>
        <v/>
      </c>
      <c r="AF5" s="93" t="str">
        <f t="shared" si="6"/>
        <v/>
      </c>
      <c r="AG5" s="90">
        <f t="shared" si="7"/>
        <v>0</v>
      </c>
      <c r="AH5" s="93" t="str">
        <f t="shared" si="0"/>
        <v/>
      </c>
    </row>
    <row r="6" spans="1:34" x14ac:dyDescent="0.3">
      <c r="A6" s="89">
        <f>'Express Input Form'!$AA$3</f>
        <v>0</v>
      </c>
      <c r="B6" s="90" t="str">
        <f>IFERROR(VLOOKUP(F6,'Measure Table'!$F$2:$S$600,2,FALSE), "")</f>
        <v/>
      </c>
      <c r="C6" s="90" t="str">
        <f>CONCATENATE(A6,"-",'Express Input Form'!B18,"-",F6)</f>
        <v>0-5-</v>
      </c>
      <c r="D6" s="91">
        <f>'Express Input Form'!$AA$5</f>
        <v>0</v>
      </c>
      <c r="F6" s="90" t="str">
        <f>IFERROR(VLOOKUP('Express Input Form'!O18,'Measure Table'!$E$2:$S$1179, 2, FALSE),"")</f>
        <v/>
      </c>
      <c r="G6" s="90">
        <f>'Express Input Form'!I18</f>
        <v>0</v>
      </c>
      <c r="H6" s="90">
        <f>'Express Input Form'!J18</f>
        <v>0</v>
      </c>
      <c r="I6" s="90" t="e">
        <f>ROUND('Express Input Form'!W18,2)</f>
        <v>#VALUE!</v>
      </c>
      <c r="J6" s="92"/>
      <c r="L6" s="93" t="str">
        <f>'Express Input Form'!Q18</f>
        <v/>
      </c>
      <c r="M6" s="93" t="str">
        <f>IFERROR(('Express Input Form'!V18*kWh_Rate)+('Express Input Form'!U18*kW_Rate),"")</f>
        <v/>
      </c>
      <c r="N6" s="93" t="str" cm="1">
        <f t="array" ref="N6">IFERROR(IF(TotalCappedIncentive&lt;&gt;Incentives_Total,"TRUE", "FALSE"),"")</f>
        <v/>
      </c>
      <c r="O6" s="90" t="str">
        <f>CONCATENATE("Exp ",'Express Input Form'!$W$5)</f>
        <v xml:space="preserve">Exp </v>
      </c>
      <c r="P6" s="90" t="str" cm="1">
        <f t="array" ref="P6">IFERROR(IF(M6&lt;&gt;"",VLOOKUP('Express Input Form'!$J$9:$K$9,'Dropdown Tables'!$B$2:$C$23,2,FALSE),""),)</f>
        <v/>
      </c>
      <c r="U6" s="93" t="str">
        <f t="shared" si="1"/>
        <v/>
      </c>
      <c r="V6" s="93" t="str">
        <f>IFERROR((L6-'Express Input Form'!X18)/M6,"")</f>
        <v/>
      </c>
      <c r="W6" s="96"/>
      <c r="Y6" s="136"/>
      <c r="Z6" s="92" t="str">
        <f>'Express Input Form'!O18</f>
        <v/>
      </c>
      <c r="AA6" s="90">
        <f t="shared" si="2"/>
        <v>0</v>
      </c>
      <c r="AB6" s="90">
        <f t="shared" si="3"/>
        <v>0</v>
      </c>
      <c r="AC6" s="90" t="e">
        <f t="shared" si="4"/>
        <v>#VALUE!</v>
      </c>
      <c r="AD6" s="90">
        <f>'Express Input Form'!K18</f>
        <v>0</v>
      </c>
      <c r="AE6" s="93" t="str">
        <f t="shared" si="5"/>
        <v/>
      </c>
      <c r="AF6" s="93" t="str">
        <f t="shared" si="6"/>
        <v/>
      </c>
      <c r="AG6" s="90">
        <f t="shared" si="7"/>
        <v>0</v>
      </c>
      <c r="AH6" s="93" t="str">
        <f t="shared" si="0"/>
        <v/>
      </c>
    </row>
    <row r="7" spans="1:34" x14ac:dyDescent="0.3">
      <c r="A7" s="89">
        <f>'Express Input Form'!$AA$3</f>
        <v>0</v>
      </c>
      <c r="B7" s="90" t="str">
        <f>IFERROR(VLOOKUP(F7,'Measure Table'!$F$2:$S$600,2,FALSE), "")</f>
        <v/>
      </c>
      <c r="C7" s="90" t="str">
        <f>CONCATENATE(A7,"-",'Express Input Form'!B19,"-",F7)</f>
        <v>0-6-</v>
      </c>
      <c r="D7" s="91">
        <f>'Express Input Form'!$AA$5</f>
        <v>0</v>
      </c>
      <c r="F7" s="90" t="str">
        <f>IFERROR(VLOOKUP('Express Input Form'!O19,'Measure Table'!$E$2:$S$1179, 2, FALSE),"")</f>
        <v/>
      </c>
      <c r="G7" s="90">
        <f>'Express Input Form'!I19</f>
        <v>0</v>
      </c>
      <c r="H7" s="90">
        <f>'Express Input Form'!J19</f>
        <v>0</v>
      </c>
      <c r="I7" s="90" t="e">
        <f>ROUND('Express Input Form'!W19,2)</f>
        <v>#VALUE!</v>
      </c>
      <c r="J7" s="92"/>
      <c r="L7" s="93" t="str">
        <f>'Express Input Form'!Q19</f>
        <v/>
      </c>
      <c r="M7" s="93" t="str">
        <f>IFERROR(('Express Input Form'!V19*kWh_Rate)+('Express Input Form'!U19*kW_Rate),"")</f>
        <v/>
      </c>
      <c r="N7" s="93" t="str" cm="1">
        <f t="array" ref="N7">IFERROR(IF(TotalCappedIncentive&lt;&gt;Incentives_Total,"TRUE", "FALSE"),"")</f>
        <v/>
      </c>
      <c r="O7" s="90" t="str">
        <f>CONCATENATE("Exp ",'Express Input Form'!$W$5)</f>
        <v xml:space="preserve">Exp </v>
      </c>
      <c r="P7" s="90" t="str" cm="1">
        <f t="array" ref="P7">IFERROR(IF(M7&lt;&gt;"",VLOOKUP('Express Input Form'!$J$9:$K$9,'Dropdown Tables'!$B$2:$C$23,2,FALSE),""),)</f>
        <v/>
      </c>
      <c r="U7" s="93" t="str">
        <f t="shared" si="1"/>
        <v/>
      </c>
      <c r="V7" s="93" t="str">
        <f>IFERROR((L7-'Express Input Form'!X19)/M7,"")</f>
        <v/>
      </c>
      <c r="W7" s="96"/>
      <c r="Y7" s="136"/>
      <c r="Z7" s="92" t="str">
        <f>'Express Input Form'!O19</f>
        <v/>
      </c>
      <c r="AA7" s="90">
        <f t="shared" si="2"/>
        <v>0</v>
      </c>
      <c r="AB7" s="90">
        <f t="shared" si="3"/>
        <v>0</v>
      </c>
      <c r="AC7" s="90" t="e">
        <f t="shared" si="4"/>
        <v>#VALUE!</v>
      </c>
      <c r="AD7" s="90">
        <f>'Express Input Form'!K19</f>
        <v>0</v>
      </c>
      <c r="AE7" s="93" t="str">
        <f t="shared" si="5"/>
        <v/>
      </c>
      <c r="AF7" s="93" t="str">
        <f t="shared" si="6"/>
        <v/>
      </c>
      <c r="AG7" s="90">
        <f t="shared" si="7"/>
        <v>0</v>
      </c>
      <c r="AH7" s="93" t="str">
        <f t="shared" si="0"/>
        <v/>
      </c>
    </row>
    <row r="8" spans="1:34" x14ac:dyDescent="0.3">
      <c r="A8" s="89">
        <f>'Express Input Form'!$AA$3</f>
        <v>0</v>
      </c>
      <c r="B8" s="90" t="str">
        <f>IFERROR(VLOOKUP(F8,'Measure Table'!$F$2:$S$600,2,FALSE), "")</f>
        <v/>
      </c>
      <c r="C8" s="90" t="str">
        <f>CONCATENATE(A8,"-",'Express Input Form'!B20,"-",F8)</f>
        <v>0-7-</v>
      </c>
      <c r="D8" s="91">
        <f>'Express Input Form'!$AA$5</f>
        <v>0</v>
      </c>
      <c r="F8" s="90" t="str">
        <f>IFERROR(VLOOKUP('Express Input Form'!O20,'Measure Table'!$E$2:$S$1179, 2, FALSE),"")</f>
        <v/>
      </c>
      <c r="G8" s="90">
        <f>'Express Input Form'!I20</f>
        <v>0</v>
      </c>
      <c r="H8" s="90">
        <f>'Express Input Form'!J20</f>
        <v>0</v>
      </c>
      <c r="I8" s="90" t="e">
        <f>ROUND('Express Input Form'!W20,2)</f>
        <v>#VALUE!</v>
      </c>
      <c r="J8" s="92"/>
      <c r="L8" s="93" t="str">
        <f>'Express Input Form'!Q20</f>
        <v/>
      </c>
      <c r="M8" s="93" t="str">
        <f>IFERROR(('Express Input Form'!V20*kWh_Rate)+('Express Input Form'!U20*kW_Rate),"")</f>
        <v/>
      </c>
      <c r="N8" s="93" t="str" cm="1">
        <f t="array" ref="N8">IFERROR(IF(TotalCappedIncentive&lt;&gt;Incentives_Total,"TRUE", "FALSE"),"")</f>
        <v/>
      </c>
      <c r="O8" s="90" t="str">
        <f>CONCATENATE("Exp ",'Express Input Form'!$W$5)</f>
        <v xml:space="preserve">Exp </v>
      </c>
      <c r="P8" s="90" t="str" cm="1">
        <f t="array" ref="P8">IFERROR(IF(M8&lt;&gt;"",VLOOKUP('Express Input Form'!$J$9:$K$9,'Dropdown Tables'!$B$2:$C$23,2,FALSE),""),)</f>
        <v/>
      </c>
      <c r="U8" s="93" t="str">
        <f t="shared" si="1"/>
        <v/>
      </c>
      <c r="V8" s="93" t="str">
        <f>IFERROR((L8-'Express Input Form'!X20)/M8,"")</f>
        <v/>
      </c>
      <c r="W8" s="96"/>
      <c r="Y8" s="136"/>
      <c r="Z8" s="92" t="str">
        <f>'Express Input Form'!O20</f>
        <v/>
      </c>
      <c r="AA8" s="90">
        <f t="shared" si="2"/>
        <v>0</v>
      </c>
      <c r="AB8" s="90">
        <f t="shared" si="3"/>
        <v>0</v>
      </c>
      <c r="AC8" s="90" t="e">
        <f t="shared" si="4"/>
        <v>#VALUE!</v>
      </c>
      <c r="AD8" s="90">
        <f>'Express Input Form'!K20</f>
        <v>0</v>
      </c>
      <c r="AE8" s="93" t="str">
        <f t="shared" si="5"/>
        <v/>
      </c>
      <c r="AF8" s="93" t="str">
        <f t="shared" si="6"/>
        <v/>
      </c>
      <c r="AG8" s="90">
        <f t="shared" si="7"/>
        <v>0</v>
      </c>
      <c r="AH8" s="93" t="str">
        <f t="shared" si="0"/>
        <v/>
      </c>
    </row>
    <row r="9" spans="1:34" x14ac:dyDescent="0.3">
      <c r="A9" s="89">
        <f>'Express Input Form'!$AA$3</f>
        <v>0</v>
      </c>
      <c r="B9" s="90" t="str">
        <f>IFERROR(VLOOKUP(F9,'Measure Table'!$F$2:$S$600,2,FALSE), "")</f>
        <v/>
      </c>
      <c r="C9" s="90" t="str">
        <f>CONCATENATE(A9,"-",'Express Input Form'!B21,"-",F9)</f>
        <v>0-8-</v>
      </c>
      <c r="D9" s="91">
        <f>'Express Input Form'!$AA$5</f>
        <v>0</v>
      </c>
      <c r="F9" s="90" t="str">
        <f>IFERROR(VLOOKUP('Express Input Form'!O21,'Measure Table'!$E$2:$S$1179, 2, FALSE),"")</f>
        <v/>
      </c>
      <c r="G9" s="90">
        <f>'Express Input Form'!I21</f>
        <v>0</v>
      </c>
      <c r="H9" s="90">
        <f>'Express Input Form'!J21</f>
        <v>0</v>
      </c>
      <c r="I9" s="90" t="e">
        <f>ROUND('Express Input Form'!W21,2)</f>
        <v>#VALUE!</v>
      </c>
      <c r="J9" s="92"/>
      <c r="L9" s="93" t="str">
        <f>'Express Input Form'!Q21</f>
        <v/>
      </c>
      <c r="M9" s="93" t="str">
        <f>IFERROR(('Express Input Form'!V21*kWh_Rate)+('Express Input Form'!U21*kW_Rate),"")</f>
        <v/>
      </c>
      <c r="N9" s="93" t="str" cm="1">
        <f t="array" ref="N9">IFERROR(IF(TotalCappedIncentive&lt;&gt;Incentives_Total,"TRUE", "FALSE"),"")</f>
        <v/>
      </c>
      <c r="O9" s="90" t="str">
        <f>CONCATENATE("Exp ",'Express Input Form'!$W$5)</f>
        <v xml:space="preserve">Exp </v>
      </c>
      <c r="P9" s="90" t="str" cm="1">
        <f t="array" ref="P9">IFERROR(IF(M9&lt;&gt;"",VLOOKUP('Express Input Form'!$J$9:$K$9,'Dropdown Tables'!$B$2:$C$23,2,FALSE),""),)</f>
        <v/>
      </c>
      <c r="U9" s="93" t="str">
        <f t="shared" si="1"/>
        <v/>
      </c>
      <c r="V9" s="93" t="str">
        <f>IFERROR((L9-'Express Input Form'!X21)/M9,"")</f>
        <v/>
      </c>
      <c r="W9" s="96"/>
      <c r="Y9" s="136"/>
      <c r="Z9" s="92" t="str">
        <f>'Express Input Form'!O21</f>
        <v/>
      </c>
      <c r="AA9" s="90">
        <f t="shared" si="2"/>
        <v>0</v>
      </c>
      <c r="AB9" s="90">
        <f t="shared" si="3"/>
        <v>0</v>
      </c>
      <c r="AC9" s="90" t="e">
        <f t="shared" si="4"/>
        <v>#VALUE!</v>
      </c>
      <c r="AD9" s="90">
        <f>'Express Input Form'!K21</f>
        <v>0</v>
      </c>
      <c r="AE9" s="93" t="str">
        <f t="shared" si="5"/>
        <v/>
      </c>
      <c r="AF9" s="93" t="str">
        <f t="shared" si="6"/>
        <v/>
      </c>
      <c r="AG9" s="90">
        <f t="shared" si="7"/>
        <v>0</v>
      </c>
      <c r="AH9" s="93" t="str">
        <f t="shared" si="0"/>
        <v/>
      </c>
    </row>
    <row r="10" spans="1:34" x14ac:dyDescent="0.3">
      <c r="A10" s="89">
        <f>'Express Input Form'!$AA$3</f>
        <v>0</v>
      </c>
      <c r="B10" s="90" t="str">
        <f>IFERROR(VLOOKUP(F10,'Measure Table'!$F$2:$S$600,2,FALSE), "")</f>
        <v/>
      </c>
      <c r="C10" s="90" t="str">
        <f>CONCATENATE(A10,"-",'Express Input Form'!B22,"-",F10)</f>
        <v>0-9-</v>
      </c>
      <c r="D10" s="91">
        <f>'Express Input Form'!$AA$5</f>
        <v>0</v>
      </c>
      <c r="F10" s="90" t="str">
        <f>IFERROR(VLOOKUP('Express Input Form'!O22,'Measure Table'!$E$2:$S$1179, 2, FALSE),"")</f>
        <v/>
      </c>
      <c r="G10" s="90">
        <f>'Express Input Form'!I22</f>
        <v>0</v>
      </c>
      <c r="H10" s="90">
        <f>'Express Input Form'!J22</f>
        <v>0</v>
      </c>
      <c r="I10" s="90" t="e">
        <f>ROUND('Express Input Form'!W22,2)</f>
        <v>#VALUE!</v>
      </c>
      <c r="J10" s="92"/>
      <c r="L10" s="93" t="str">
        <f>'Express Input Form'!Q22</f>
        <v/>
      </c>
      <c r="M10" s="93" t="str">
        <f>IFERROR(('Express Input Form'!V22*kWh_Rate)+('Express Input Form'!U22*kW_Rate),"")</f>
        <v/>
      </c>
      <c r="N10" s="93" t="str" cm="1">
        <f t="array" ref="N10">IFERROR(IF(TotalCappedIncentive&lt;&gt;Incentives_Total,"TRUE", "FALSE"),"")</f>
        <v/>
      </c>
      <c r="O10" s="90" t="str">
        <f>CONCATENATE("Exp ",'Express Input Form'!$W$5)</f>
        <v xml:space="preserve">Exp </v>
      </c>
      <c r="P10" s="90" t="str" cm="1">
        <f t="array" ref="P10">IFERROR(IF(M10&lt;&gt;"",VLOOKUP('Express Input Form'!$J$9:$K$9,'Dropdown Tables'!$B$2:$C$23,2,FALSE),""),)</f>
        <v/>
      </c>
      <c r="U10" s="93" t="str">
        <f t="shared" si="1"/>
        <v/>
      </c>
      <c r="V10" s="93" t="str">
        <f>IFERROR((L10-'Express Input Form'!X22)/M10,"")</f>
        <v/>
      </c>
      <c r="W10" s="96"/>
      <c r="Y10" s="136"/>
      <c r="Z10" s="92" t="str">
        <f>'Express Input Form'!O22</f>
        <v/>
      </c>
      <c r="AA10" s="90">
        <f t="shared" si="2"/>
        <v>0</v>
      </c>
      <c r="AB10" s="90">
        <f t="shared" si="3"/>
        <v>0</v>
      </c>
      <c r="AC10" s="90" t="e">
        <f t="shared" si="4"/>
        <v>#VALUE!</v>
      </c>
      <c r="AD10" s="90">
        <f>'Express Input Form'!K22</f>
        <v>0</v>
      </c>
      <c r="AE10" s="93" t="str">
        <f t="shared" si="5"/>
        <v/>
      </c>
      <c r="AF10" s="93" t="str">
        <f t="shared" si="6"/>
        <v/>
      </c>
      <c r="AG10" s="90">
        <f t="shared" si="7"/>
        <v>0</v>
      </c>
      <c r="AH10" s="93" t="str">
        <f t="shared" si="0"/>
        <v/>
      </c>
    </row>
    <row r="11" spans="1:34" x14ac:dyDescent="0.3">
      <c r="A11" s="89">
        <f>'Express Input Form'!$AA$3</f>
        <v>0</v>
      </c>
      <c r="B11" s="90" t="str">
        <f>IFERROR(VLOOKUP(F11,'Measure Table'!$F$2:$S$600,2,FALSE), "")</f>
        <v/>
      </c>
      <c r="C11" s="90" t="str">
        <f>CONCATENATE(A11,"-",'Express Input Form'!B23,"-",F11)</f>
        <v>0-10-</v>
      </c>
      <c r="D11" s="91">
        <f>'Express Input Form'!$AA$5</f>
        <v>0</v>
      </c>
      <c r="F11" s="90" t="str">
        <f>IFERROR(VLOOKUP('Express Input Form'!O23,'Measure Table'!$E$2:$S$1179, 2, FALSE),"")</f>
        <v/>
      </c>
      <c r="G11" s="90">
        <f>'Express Input Form'!I23</f>
        <v>0</v>
      </c>
      <c r="H11" s="90">
        <f>'Express Input Form'!J23</f>
        <v>0</v>
      </c>
      <c r="I11" s="90" t="e">
        <f>ROUND('Express Input Form'!W23,2)</f>
        <v>#VALUE!</v>
      </c>
      <c r="J11" s="92"/>
      <c r="L11" s="93" t="str">
        <f>'Express Input Form'!Q23</f>
        <v/>
      </c>
      <c r="M11" s="93" t="str">
        <f>IFERROR(('Express Input Form'!V23*kWh_Rate)+('Express Input Form'!U23*kW_Rate),"")</f>
        <v/>
      </c>
      <c r="N11" s="93" t="str" cm="1">
        <f t="array" ref="N11">IFERROR(IF(TotalCappedIncentive&lt;&gt;Incentives_Total,"TRUE", "FALSE"),"")</f>
        <v/>
      </c>
      <c r="O11" s="90" t="str">
        <f>CONCATENATE("Exp ",'Express Input Form'!$W$5)</f>
        <v xml:space="preserve">Exp </v>
      </c>
      <c r="P11" s="90" t="str" cm="1">
        <f t="array" ref="P11">IFERROR(IF(M11&lt;&gt;"",VLOOKUP('Express Input Form'!$J$9:$K$9,'Dropdown Tables'!$B$2:$C$23,2,FALSE),""),)</f>
        <v/>
      </c>
      <c r="U11" s="93" t="str">
        <f t="shared" si="1"/>
        <v/>
      </c>
      <c r="V11" s="93" t="str">
        <f>IFERROR((L11-'Express Input Form'!X23)/M11,"")</f>
        <v/>
      </c>
      <c r="W11" s="96"/>
      <c r="Y11" s="136"/>
      <c r="Z11" s="92" t="str">
        <f>'Express Input Form'!O23</f>
        <v/>
      </c>
      <c r="AA11" s="90">
        <f t="shared" si="2"/>
        <v>0</v>
      </c>
      <c r="AB11" s="90">
        <f t="shared" si="3"/>
        <v>0</v>
      </c>
      <c r="AC11" s="90" t="e">
        <f t="shared" si="4"/>
        <v>#VALUE!</v>
      </c>
      <c r="AD11" s="90">
        <f>'Express Input Form'!K23</f>
        <v>0</v>
      </c>
      <c r="AE11" s="93" t="str">
        <f t="shared" si="5"/>
        <v/>
      </c>
      <c r="AF11" s="93" t="str">
        <f t="shared" si="6"/>
        <v/>
      </c>
      <c r="AG11" s="90">
        <f t="shared" si="7"/>
        <v>0</v>
      </c>
      <c r="AH11" s="93" t="str">
        <f t="shared" si="0"/>
        <v/>
      </c>
    </row>
    <row r="12" spans="1:34" x14ac:dyDescent="0.3">
      <c r="A12" s="89">
        <f>'Express Input Form'!$AA$3</f>
        <v>0</v>
      </c>
      <c r="B12" s="90" t="str">
        <f>IFERROR(VLOOKUP(F12,'Measure Table'!$F$2:$S$600,2,FALSE), "")</f>
        <v/>
      </c>
      <c r="C12" s="90" t="str">
        <f>CONCATENATE(A12,"-",'Express Input Form'!B24,"-",F12)</f>
        <v>0-11-</v>
      </c>
      <c r="D12" s="91">
        <f>'Express Input Form'!$AA$5</f>
        <v>0</v>
      </c>
      <c r="F12" s="90" t="str">
        <f>IFERROR(VLOOKUP('Express Input Form'!O24,'Measure Table'!$E$2:$S$1179, 2, FALSE),"")</f>
        <v/>
      </c>
      <c r="G12" s="90">
        <f>'Express Input Form'!I24</f>
        <v>0</v>
      </c>
      <c r="H12" s="90">
        <f>'Express Input Form'!J24</f>
        <v>0</v>
      </c>
      <c r="I12" s="90" t="e">
        <f>ROUND('Express Input Form'!W24,2)</f>
        <v>#VALUE!</v>
      </c>
      <c r="J12" s="92"/>
      <c r="L12" s="93" t="str">
        <f>'Express Input Form'!Q24</f>
        <v/>
      </c>
      <c r="M12" s="93" t="str">
        <f>IFERROR(('Express Input Form'!V24*kWh_Rate)+('Express Input Form'!U24*kW_Rate),"")</f>
        <v/>
      </c>
      <c r="N12" s="93" t="str" cm="1">
        <f t="array" ref="N12">IFERROR(IF(TotalCappedIncentive&lt;&gt;Incentives_Total,"TRUE", "FALSE"),"")</f>
        <v/>
      </c>
      <c r="O12" s="90" t="str">
        <f>CONCATENATE("Exp ",'Express Input Form'!$W$5)</f>
        <v xml:space="preserve">Exp </v>
      </c>
      <c r="P12" s="90" t="str" cm="1">
        <f t="array" ref="P12">IFERROR(IF(M12&lt;&gt;"",VLOOKUP('Express Input Form'!$J$9:$K$9,'Dropdown Tables'!$B$2:$C$23,2,FALSE),""),)</f>
        <v/>
      </c>
      <c r="U12" s="93" t="str">
        <f t="shared" si="1"/>
        <v/>
      </c>
      <c r="V12" s="93" t="str">
        <f>IFERROR((L12-'Express Input Form'!X24)/M12,"")</f>
        <v/>
      </c>
      <c r="W12" s="96"/>
      <c r="Y12" s="136"/>
      <c r="Z12" s="92" t="str">
        <f>'Express Input Form'!O24</f>
        <v/>
      </c>
      <c r="AA12" s="90">
        <f t="shared" si="2"/>
        <v>0</v>
      </c>
      <c r="AB12" s="90">
        <f t="shared" si="3"/>
        <v>0</v>
      </c>
      <c r="AC12" s="90" t="e">
        <f t="shared" si="4"/>
        <v>#VALUE!</v>
      </c>
      <c r="AD12" s="90">
        <f>'Express Input Form'!K24</f>
        <v>0</v>
      </c>
      <c r="AE12" s="93" t="str">
        <f t="shared" si="5"/>
        <v/>
      </c>
      <c r="AF12" s="93" t="str">
        <f t="shared" si="6"/>
        <v/>
      </c>
      <c r="AG12" s="90">
        <f t="shared" si="7"/>
        <v>0</v>
      </c>
      <c r="AH12" s="93" t="str">
        <f t="shared" si="0"/>
        <v/>
      </c>
    </row>
    <row r="13" spans="1:34" x14ac:dyDescent="0.3">
      <c r="A13" s="89">
        <f>'Express Input Form'!$AA$3</f>
        <v>0</v>
      </c>
      <c r="B13" s="90" t="str">
        <f>IFERROR(VLOOKUP(F13,'Measure Table'!$F$2:$S$600,2,FALSE), "")</f>
        <v/>
      </c>
      <c r="C13" s="90" t="str">
        <f>CONCATENATE(A13,"-",'Express Input Form'!B25,"-",F13)</f>
        <v>0-12-</v>
      </c>
      <c r="D13" s="91">
        <f>'Express Input Form'!$AA$5</f>
        <v>0</v>
      </c>
      <c r="F13" s="90" t="str">
        <f>IFERROR(VLOOKUP('Express Input Form'!O25,'Measure Table'!$E$2:$S$1179, 2, FALSE),"")</f>
        <v/>
      </c>
      <c r="G13" s="90">
        <f>'Express Input Form'!I25</f>
        <v>0</v>
      </c>
      <c r="H13" s="90">
        <f>'Express Input Form'!J25</f>
        <v>0</v>
      </c>
      <c r="I13" s="90" t="e">
        <f>ROUND('Express Input Form'!W25,2)</f>
        <v>#VALUE!</v>
      </c>
      <c r="J13" s="92"/>
      <c r="L13" s="93" t="str">
        <f>'Express Input Form'!Q25</f>
        <v/>
      </c>
      <c r="M13" s="93" t="str">
        <f>IFERROR(('Express Input Form'!V25*kWh_Rate)+('Express Input Form'!U25*kW_Rate),"")</f>
        <v/>
      </c>
      <c r="N13" s="93" t="str" cm="1">
        <f t="array" ref="N13">IFERROR(IF(TotalCappedIncentive&lt;&gt;Incentives_Total,"TRUE", "FALSE"),"")</f>
        <v/>
      </c>
      <c r="O13" s="90" t="str">
        <f>CONCATENATE("Exp ",'Express Input Form'!$W$5)</f>
        <v xml:space="preserve">Exp </v>
      </c>
      <c r="P13" s="90" t="str" cm="1">
        <f t="array" ref="P13">IFERROR(IF(M13&lt;&gt;"",VLOOKUP('Express Input Form'!$J$9:$K$9,'Dropdown Tables'!$B$2:$C$23,2,FALSE),""),)</f>
        <v/>
      </c>
      <c r="U13" s="93" t="str">
        <f t="shared" si="1"/>
        <v/>
      </c>
      <c r="V13" s="93" t="str">
        <f>IFERROR((L13-'Express Input Form'!X25)/M13,"")</f>
        <v/>
      </c>
      <c r="W13" s="96"/>
      <c r="Y13" s="136"/>
      <c r="Z13" s="92" t="str">
        <f>'Express Input Form'!O25</f>
        <v/>
      </c>
      <c r="AA13" s="90">
        <f t="shared" si="2"/>
        <v>0</v>
      </c>
      <c r="AB13" s="90">
        <f t="shared" si="3"/>
        <v>0</v>
      </c>
      <c r="AC13" s="90" t="e">
        <f t="shared" si="4"/>
        <v>#VALUE!</v>
      </c>
      <c r="AD13" s="90">
        <f>'Express Input Form'!K25</f>
        <v>0</v>
      </c>
      <c r="AE13" s="93" t="str">
        <f t="shared" si="5"/>
        <v/>
      </c>
      <c r="AF13" s="93" t="str">
        <f t="shared" si="6"/>
        <v/>
      </c>
      <c r="AG13" s="90">
        <f t="shared" si="7"/>
        <v>0</v>
      </c>
      <c r="AH13" s="93" t="str">
        <f t="shared" si="0"/>
        <v/>
      </c>
    </row>
    <row r="14" spans="1:34" x14ac:dyDescent="0.3">
      <c r="A14" s="89">
        <f>'Express Input Form'!$AA$3</f>
        <v>0</v>
      </c>
      <c r="B14" s="90" t="str">
        <f>IFERROR(VLOOKUP(F14,'Measure Table'!$F$2:$S$600,2,FALSE), "")</f>
        <v/>
      </c>
      <c r="C14" s="90" t="str">
        <f>CONCATENATE(A14,"-",'Express Input Form'!B26,"-",F14)</f>
        <v>0-13-</v>
      </c>
      <c r="D14" s="91">
        <f>'Express Input Form'!$AA$5</f>
        <v>0</v>
      </c>
      <c r="F14" s="90" t="str">
        <f>IFERROR(VLOOKUP('Express Input Form'!O26,'Measure Table'!$E$2:$S$1179, 2, FALSE),"")</f>
        <v/>
      </c>
      <c r="G14" s="90">
        <f>'Express Input Form'!I26</f>
        <v>0</v>
      </c>
      <c r="H14" s="90">
        <f>'Express Input Form'!J26</f>
        <v>0</v>
      </c>
      <c r="I14" s="90" t="e">
        <f>ROUND('Express Input Form'!W26,2)</f>
        <v>#VALUE!</v>
      </c>
      <c r="J14" s="92"/>
      <c r="L14" s="93" t="str">
        <f>'Express Input Form'!Q26</f>
        <v/>
      </c>
      <c r="M14" s="93" t="str">
        <f>IFERROR(('Express Input Form'!V26*kWh_Rate)+('Express Input Form'!U26*kW_Rate),"")</f>
        <v/>
      </c>
      <c r="N14" s="93" t="str" cm="1">
        <f t="array" ref="N14">IFERROR(IF(TotalCappedIncentive&lt;&gt;Incentives_Total,"TRUE", "FALSE"),"")</f>
        <v/>
      </c>
      <c r="O14" s="90" t="str">
        <f>CONCATENATE("Exp ",'Express Input Form'!$W$5)</f>
        <v xml:space="preserve">Exp </v>
      </c>
      <c r="P14" s="90" t="str" cm="1">
        <f t="array" ref="P14">IFERROR(IF(M14&lt;&gt;"",VLOOKUP('Express Input Form'!$J$9:$K$9,'Dropdown Tables'!$B$2:$C$23,2,FALSE),""),)</f>
        <v/>
      </c>
      <c r="U14" s="93" t="str">
        <f t="shared" ref="U14:U51" si="8">IFERROR(L14/M14,"")</f>
        <v/>
      </c>
      <c r="V14" s="93" t="str">
        <f>IFERROR((L14-'Express Input Form'!X26)/M14,"")</f>
        <v/>
      </c>
      <c r="W14" s="96"/>
      <c r="Y14" s="136"/>
      <c r="Z14" s="92" t="str">
        <f>'Express Input Form'!O26</f>
        <v/>
      </c>
      <c r="AA14" s="90">
        <f t="shared" ref="AA14:AA51" si="9">G14</f>
        <v>0</v>
      </c>
      <c r="AB14" s="90">
        <f t="shared" ref="AB14:AB51" si="10">H14</f>
        <v>0</v>
      </c>
      <c r="AC14" s="90" t="e">
        <f t="shared" si="4"/>
        <v>#VALUE!</v>
      </c>
      <c r="AD14" s="90">
        <f>'Express Input Form'!K26</f>
        <v>0</v>
      </c>
      <c r="AE14" s="93" t="str">
        <f t="shared" ref="AE14:AE51" si="11">L14</f>
        <v/>
      </c>
      <c r="AF14" s="93" t="str">
        <f t="shared" ref="AF14:AF51" si="12">N14</f>
        <v/>
      </c>
      <c r="AG14" s="90">
        <f t="shared" ref="AG14:AG51" si="13">G14</f>
        <v>0</v>
      </c>
      <c r="AH14" s="93" t="str">
        <f t="shared" si="0"/>
        <v/>
      </c>
    </row>
    <row r="15" spans="1:34" x14ac:dyDescent="0.3">
      <c r="A15" s="89">
        <f>'Express Input Form'!$AA$3</f>
        <v>0</v>
      </c>
      <c r="B15" s="90" t="str">
        <f>IFERROR(VLOOKUP(F15,'Measure Table'!$F$2:$S$600,2,FALSE), "")</f>
        <v/>
      </c>
      <c r="C15" s="90" t="str">
        <f>CONCATENATE(A15,"-",'Express Input Form'!B27,"-",F15)</f>
        <v>0-14-</v>
      </c>
      <c r="D15" s="91">
        <f>'Express Input Form'!$AA$5</f>
        <v>0</v>
      </c>
      <c r="F15" s="90" t="str">
        <f>IFERROR(VLOOKUP('Express Input Form'!O27,'Measure Table'!$E$2:$S$1179, 2, FALSE),"")</f>
        <v/>
      </c>
      <c r="G15" s="90">
        <f>'Express Input Form'!I27</f>
        <v>0</v>
      </c>
      <c r="H15" s="90">
        <f>'Express Input Form'!J27</f>
        <v>0</v>
      </c>
      <c r="I15" s="90" t="e">
        <f>ROUND('Express Input Form'!W27,2)</f>
        <v>#VALUE!</v>
      </c>
      <c r="J15" s="92"/>
      <c r="L15" s="93" t="str">
        <f>'Express Input Form'!Q27</f>
        <v/>
      </c>
      <c r="M15" s="93" t="str">
        <f>IFERROR(('Express Input Form'!V27*kWh_Rate)+('Express Input Form'!U27*kW_Rate),"")</f>
        <v/>
      </c>
      <c r="N15" s="93" t="str" cm="1">
        <f t="array" ref="N15">IFERROR(IF(TotalCappedIncentive&lt;&gt;Incentives_Total,"TRUE", "FALSE"),"")</f>
        <v/>
      </c>
      <c r="O15" s="90" t="str">
        <f>CONCATENATE("Exp ",'Express Input Form'!$W$5)</f>
        <v xml:space="preserve">Exp </v>
      </c>
      <c r="P15" s="90" t="str" cm="1">
        <f t="array" ref="P15">IFERROR(IF(M15&lt;&gt;"",VLOOKUP('Express Input Form'!$J$9:$K$9,'Dropdown Tables'!$B$2:$C$23,2,FALSE),""),)</f>
        <v/>
      </c>
      <c r="U15" s="93" t="str">
        <f t="shared" si="8"/>
        <v/>
      </c>
      <c r="V15" s="93" t="str">
        <f>IFERROR((L15-'Express Input Form'!X27)/M15,"")</f>
        <v/>
      </c>
      <c r="W15" s="96"/>
      <c r="Y15" s="136"/>
      <c r="Z15" s="92" t="str">
        <f>'Express Input Form'!O27</f>
        <v/>
      </c>
      <c r="AA15" s="90">
        <f t="shared" si="9"/>
        <v>0</v>
      </c>
      <c r="AB15" s="90">
        <f t="shared" si="10"/>
        <v>0</v>
      </c>
      <c r="AC15" s="90" t="e">
        <f t="shared" si="4"/>
        <v>#VALUE!</v>
      </c>
      <c r="AD15" s="90">
        <f>'Express Input Form'!K27</f>
        <v>0</v>
      </c>
      <c r="AE15" s="93" t="str">
        <f t="shared" si="11"/>
        <v/>
      </c>
      <c r="AF15" s="93" t="str">
        <f t="shared" si="12"/>
        <v/>
      </c>
      <c r="AG15" s="90">
        <f t="shared" si="13"/>
        <v>0</v>
      </c>
      <c r="AH15" s="93" t="str">
        <f t="shared" si="0"/>
        <v/>
      </c>
    </row>
    <row r="16" spans="1:34" x14ac:dyDescent="0.3">
      <c r="A16" s="89">
        <f>'Express Input Form'!$AA$3</f>
        <v>0</v>
      </c>
      <c r="B16" s="90" t="str">
        <f>IFERROR(VLOOKUP(F16,'Measure Table'!$F$2:$S$600,2,FALSE), "")</f>
        <v/>
      </c>
      <c r="C16" s="90" t="str">
        <f>CONCATENATE(A16,"-",'Express Input Form'!B28,"-",F16)</f>
        <v>0-15-</v>
      </c>
      <c r="D16" s="91">
        <f>'Express Input Form'!$AA$5</f>
        <v>0</v>
      </c>
      <c r="F16" s="90" t="str">
        <f>IFERROR(VLOOKUP('Express Input Form'!O28,'Measure Table'!$E$2:$S$1179, 2, FALSE),"")</f>
        <v/>
      </c>
      <c r="G16" s="90">
        <f>'Express Input Form'!I28</f>
        <v>0</v>
      </c>
      <c r="H16" s="90">
        <f>'Express Input Form'!J28</f>
        <v>0</v>
      </c>
      <c r="I16" s="90" t="e">
        <f>ROUND('Express Input Form'!W28,2)</f>
        <v>#VALUE!</v>
      </c>
      <c r="J16" s="92"/>
      <c r="L16" s="93" t="str">
        <f>'Express Input Form'!Q28</f>
        <v/>
      </c>
      <c r="M16" s="93" t="str">
        <f>IFERROR(('Express Input Form'!V28*kWh_Rate)+('Express Input Form'!U28*kW_Rate),"")</f>
        <v/>
      </c>
      <c r="N16" s="93" t="str" cm="1">
        <f t="array" ref="N16">IFERROR(IF(TotalCappedIncentive&lt;&gt;Incentives_Total,"TRUE", "FALSE"),"")</f>
        <v/>
      </c>
      <c r="O16" s="90" t="str">
        <f>CONCATENATE("Exp ",'Express Input Form'!$W$5)</f>
        <v xml:space="preserve">Exp </v>
      </c>
      <c r="P16" s="90" t="str" cm="1">
        <f t="array" ref="P16">IFERROR(IF(M16&lt;&gt;"",VLOOKUP('Express Input Form'!$J$9:$K$9,'Dropdown Tables'!$B$2:$C$23,2,FALSE),""),)</f>
        <v/>
      </c>
      <c r="U16" s="93" t="str">
        <f t="shared" si="8"/>
        <v/>
      </c>
      <c r="V16" s="93" t="str">
        <f>IFERROR((L16-'Express Input Form'!X28)/M16,"")</f>
        <v/>
      </c>
      <c r="W16" s="96"/>
      <c r="Y16" s="136"/>
      <c r="Z16" s="92" t="str">
        <f>'Express Input Form'!O28</f>
        <v/>
      </c>
      <c r="AA16" s="90">
        <f t="shared" si="9"/>
        <v>0</v>
      </c>
      <c r="AB16" s="90">
        <f t="shared" si="10"/>
        <v>0</v>
      </c>
      <c r="AC16" s="90" t="e">
        <f t="shared" si="4"/>
        <v>#VALUE!</v>
      </c>
      <c r="AD16" s="90">
        <f>'Express Input Form'!K28</f>
        <v>0</v>
      </c>
      <c r="AE16" s="93" t="str">
        <f t="shared" si="11"/>
        <v/>
      </c>
      <c r="AF16" s="93" t="str">
        <f t="shared" si="12"/>
        <v/>
      </c>
      <c r="AG16" s="90">
        <f t="shared" si="13"/>
        <v>0</v>
      </c>
      <c r="AH16" s="93" t="str">
        <f t="shared" si="0"/>
        <v/>
      </c>
    </row>
    <row r="17" spans="1:34" x14ac:dyDescent="0.3">
      <c r="A17" s="89">
        <f>'Express Input Form'!$AA$3</f>
        <v>0</v>
      </c>
      <c r="B17" s="90" t="str">
        <f>IFERROR(VLOOKUP(F17,'Measure Table'!$F$2:$S$600,2,FALSE), "")</f>
        <v/>
      </c>
      <c r="C17" s="90" t="str">
        <f>CONCATENATE(A17,"-",'Express Input Form'!B29,"-",F17)</f>
        <v>0-16-</v>
      </c>
      <c r="D17" s="91">
        <f>'Express Input Form'!$AA$5</f>
        <v>0</v>
      </c>
      <c r="F17" s="90" t="str">
        <f>IFERROR(VLOOKUP('Express Input Form'!O29,'Measure Table'!$E$2:$S$1179, 2, FALSE),"")</f>
        <v/>
      </c>
      <c r="G17" s="90">
        <f>'Express Input Form'!I29</f>
        <v>0</v>
      </c>
      <c r="H17" s="90">
        <f>'Express Input Form'!J29</f>
        <v>0</v>
      </c>
      <c r="I17" s="90" t="e">
        <f>ROUND('Express Input Form'!W29,2)</f>
        <v>#VALUE!</v>
      </c>
      <c r="J17" s="92"/>
      <c r="L17" s="93" t="str">
        <f>'Express Input Form'!Q29</f>
        <v/>
      </c>
      <c r="M17" s="93" t="str">
        <f>IFERROR(('Express Input Form'!V29*kWh_Rate)+('Express Input Form'!U29*kW_Rate),"")</f>
        <v/>
      </c>
      <c r="N17" s="93" t="str" cm="1">
        <f t="array" ref="N17">IFERROR(IF(TotalCappedIncentive&lt;&gt;Incentives_Total,"TRUE", "FALSE"),"")</f>
        <v/>
      </c>
      <c r="O17" s="90" t="str">
        <f>CONCATENATE("Exp ",'Express Input Form'!$W$5)</f>
        <v xml:space="preserve">Exp </v>
      </c>
      <c r="P17" s="90" t="str" cm="1">
        <f t="array" ref="P17">IFERROR(IF(M17&lt;&gt;"",VLOOKUP('Express Input Form'!$J$9:$K$9,'Dropdown Tables'!$B$2:$C$23,2,FALSE),""),)</f>
        <v/>
      </c>
      <c r="U17" s="93" t="str">
        <f t="shared" si="8"/>
        <v/>
      </c>
      <c r="V17" s="93" t="str">
        <f>IFERROR((L17-'Express Input Form'!X29)/M17,"")</f>
        <v/>
      </c>
      <c r="W17" s="96"/>
      <c r="Y17" s="136"/>
      <c r="Z17" s="92" t="str">
        <f>'Express Input Form'!O29</f>
        <v/>
      </c>
      <c r="AA17" s="90">
        <f t="shared" si="9"/>
        <v>0</v>
      </c>
      <c r="AB17" s="90">
        <f t="shared" si="10"/>
        <v>0</v>
      </c>
      <c r="AC17" s="90" t="e">
        <f t="shared" si="4"/>
        <v>#VALUE!</v>
      </c>
      <c r="AD17" s="90">
        <f>'Express Input Form'!K29</f>
        <v>0</v>
      </c>
      <c r="AE17" s="93" t="str">
        <f t="shared" si="11"/>
        <v/>
      </c>
      <c r="AF17" s="93" t="str">
        <f t="shared" si="12"/>
        <v/>
      </c>
      <c r="AG17" s="90">
        <f t="shared" si="13"/>
        <v>0</v>
      </c>
      <c r="AH17" s="93" t="str">
        <f t="shared" si="0"/>
        <v/>
      </c>
    </row>
    <row r="18" spans="1:34" x14ac:dyDescent="0.3">
      <c r="A18" s="89">
        <f>'Express Input Form'!$AA$3</f>
        <v>0</v>
      </c>
      <c r="B18" s="90" t="str">
        <f>IFERROR(VLOOKUP(F18,'Measure Table'!$F$2:$S$600,2,FALSE), "")</f>
        <v/>
      </c>
      <c r="C18" s="90" t="str">
        <f>CONCATENATE(A18,"-",'Express Input Form'!B30,"-",F18)</f>
        <v>0-17-</v>
      </c>
      <c r="D18" s="91">
        <f>'Express Input Form'!$AA$5</f>
        <v>0</v>
      </c>
      <c r="F18" s="90" t="str">
        <f>IFERROR(VLOOKUP('Express Input Form'!O30,'Measure Table'!$E$2:$S$1179, 2, FALSE),"")</f>
        <v/>
      </c>
      <c r="G18" s="90">
        <f>'Express Input Form'!I30</f>
        <v>0</v>
      </c>
      <c r="H18" s="90">
        <f>'Express Input Form'!J30</f>
        <v>0</v>
      </c>
      <c r="I18" s="90" t="e">
        <f>ROUND('Express Input Form'!W30,2)</f>
        <v>#VALUE!</v>
      </c>
      <c r="J18" s="92"/>
      <c r="L18" s="93" t="str">
        <f>'Express Input Form'!Q30</f>
        <v/>
      </c>
      <c r="M18" s="93" t="str">
        <f>IFERROR(('Express Input Form'!V30*kWh_Rate)+('Express Input Form'!U30*kW_Rate),"")</f>
        <v/>
      </c>
      <c r="N18" s="93" t="str" cm="1">
        <f t="array" ref="N18">IFERROR(IF(TotalCappedIncentive&lt;&gt;Incentives_Total,"TRUE", "FALSE"),"")</f>
        <v/>
      </c>
      <c r="O18" s="90" t="str">
        <f>CONCATENATE("Exp ",'Express Input Form'!$W$5)</f>
        <v xml:space="preserve">Exp </v>
      </c>
      <c r="P18" s="90" t="str" cm="1">
        <f t="array" ref="P18">IFERROR(IF(M18&lt;&gt;"",VLOOKUP('Express Input Form'!$J$9:$K$9,'Dropdown Tables'!$B$2:$C$23,2,FALSE),""),)</f>
        <v/>
      </c>
      <c r="U18" s="93" t="str">
        <f t="shared" si="8"/>
        <v/>
      </c>
      <c r="V18" s="93" t="str">
        <f>IFERROR((L18-'Express Input Form'!X30)/M18,"")</f>
        <v/>
      </c>
      <c r="W18" s="96"/>
      <c r="Y18" s="136"/>
      <c r="Z18" s="92" t="str">
        <f>'Express Input Form'!O30</f>
        <v/>
      </c>
      <c r="AA18" s="90">
        <f t="shared" si="9"/>
        <v>0</v>
      </c>
      <c r="AB18" s="90">
        <f t="shared" si="10"/>
        <v>0</v>
      </c>
      <c r="AC18" s="90" t="e">
        <f t="shared" si="4"/>
        <v>#VALUE!</v>
      </c>
      <c r="AD18" s="90">
        <f>'Express Input Form'!K30</f>
        <v>0</v>
      </c>
      <c r="AE18" s="93" t="str">
        <f t="shared" si="11"/>
        <v/>
      </c>
      <c r="AF18" s="93" t="str">
        <f t="shared" si="12"/>
        <v/>
      </c>
      <c r="AG18" s="90">
        <f t="shared" si="13"/>
        <v>0</v>
      </c>
      <c r="AH18" s="93" t="str">
        <f t="shared" si="0"/>
        <v/>
      </c>
    </row>
    <row r="19" spans="1:34" x14ac:dyDescent="0.3">
      <c r="A19" s="89">
        <f>'Express Input Form'!$AA$3</f>
        <v>0</v>
      </c>
      <c r="B19" s="90" t="str">
        <f>IFERROR(VLOOKUP(F19,'Measure Table'!$F$2:$S$600,2,FALSE), "")</f>
        <v/>
      </c>
      <c r="C19" s="90" t="str">
        <f>CONCATENATE(A19,"-",'Express Input Form'!B31,"-",F19)</f>
        <v>0-18-</v>
      </c>
      <c r="D19" s="91">
        <f>'Express Input Form'!$AA$5</f>
        <v>0</v>
      </c>
      <c r="F19" s="90" t="str">
        <f>IFERROR(VLOOKUP('Express Input Form'!O31,'Measure Table'!$E$2:$S$1179, 2, FALSE),"")</f>
        <v/>
      </c>
      <c r="G19" s="90">
        <f>'Express Input Form'!I31</f>
        <v>0</v>
      </c>
      <c r="H19" s="90">
        <f>'Express Input Form'!J31</f>
        <v>0</v>
      </c>
      <c r="I19" s="90" t="e">
        <f>ROUND('Express Input Form'!W31,2)</f>
        <v>#VALUE!</v>
      </c>
      <c r="J19" s="92"/>
      <c r="L19" s="93" t="str">
        <f>'Express Input Form'!Q31</f>
        <v/>
      </c>
      <c r="M19" s="93" t="str">
        <f>IFERROR(('Express Input Form'!V31*kWh_Rate)+('Express Input Form'!U31*kW_Rate),"")</f>
        <v/>
      </c>
      <c r="N19" s="93" t="str" cm="1">
        <f t="array" ref="N19">IFERROR(IF(TotalCappedIncentive&lt;&gt;Incentives_Total,"TRUE", "FALSE"),"")</f>
        <v/>
      </c>
      <c r="O19" s="90" t="str">
        <f>CONCATENATE("Exp ",'Express Input Form'!$W$5)</f>
        <v xml:space="preserve">Exp </v>
      </c>
      <c r="P19" s="90" t="str" cm="1">
        <f t="array" ref="P19">IFERROR(IF(M19&lt;&gt;"",VLOOKUP('Express Input Form'!$J$9:$K$9,'Dropdown Tables'!$B$2:$C$23,2,FALSE),""),)</f>
        <v/>
      </c>
      <c r="U19" s="93" t="str">
        <f t="shared" si="8"/>
        <v/>
      </c>
      <c r="V19" s="93" t="str">
        <f>IFERROR((L19-'Express Input Form'!X31)/M19,"")</f>
        <v/>
      </c>
      <c r="W19" s="96"/>
      <c r="Y19" s="136"/>
      <c r="Z19" s="92" t="str">
        <f>'Express Input Form'!O31</f>
        <v/>
      </c>
      <c r="AA19" s="90">
        <f t="shared" si="9"/>
        <v>0</v>
      </c>
      <c r="AB19" s="90">
        <f t="shared" si="10"/>
        <v>0</v>
      </c>
      <c r="AC19" s="90" t="e">
        <f t="shared" si="4"/>
        <v>#VALUE!</v>
      </c>
      <c r="AD19" s="90">
        <f>'Express Input Form'!K31</f>
        <v>0</v>
      </c>
      <c r="AE19" s="93" t="str">
        <f t="shared" si="11"/>
        <v/>
      </c>
      <c r="AF19" s="93" t="str">
        <f t="shared" si="12"/>
        <v/>
      </c>
      <c r="AG19" s="90">
        <f t="shared" si="13"/>
        <v>0</v>
      </c>
      <c r="AH19" s="93" t="str">
        <f t="shared" si="0"/>
        <v/>
      </c>
    </row>
    <row r="20" spans="1:34" x14ac:dyDescent="0.3">
      <c r="A20" s="89">
        <f>'Express Input Form'!$AA$3</f>
        <v>0</v>
      </c>
      <c r="B20" s="90" t="str">
        <f>IFERROR(VLOOKUP(F20,'Measure Table'!$F$2:$S$600,2,FALSE), "")</f>
        <v/>
      </c>
      <c r="C20" s="90" t="str">
        <f>CONCATENATE(A20,"-",'Express Input Form'!B32,"-",F20)</f>
        <v>0-19-</v>
      </c>
      <c r="D20" s="91">
        <f>'Express Input Form'!$AA$5</f>
        <v>0</v>
      </c>
      <c r="F20" s="90" t="str">
        <f>IFERROR(VLOOKUP('Express Input Form'!O32,'Measure Table'!$E$2:$S$1179, 2, FALSE),"")</f>
        <v/>
      </c>
      <c r="G20" s="90">
        <f>'Express Input Form'!I32</f>
        <v>0</v>
      </c>
      <c r="H20" s="90">
        <f>'Express Input Form'!J32</f>
        <v>0</v>
      </c>
      <c r="I20" s="90" t="e">
        <f>ROUND('Express Input Form'!W32,2)</f>
        <v>#VALUE!</v>
      </c>
      <c r="J20" s="92"/>
      <c r="L20" s="93" t="str">
        <f>'Express Input Form'!Q32</f>
        <v/>
      </c>
      <c r="M20" s="93" t="str">
        <f>IFERROR(('Express Input Form'!V32*kWh_Rate)+('Express Input Form'!U32*kW_Rate),"")</f>
        <v/>
      </c>
      <c r="N20" s="93" t="str" cm="1">
        <f t="array" ref="N20">IFERROR(IF(TotalCappedIncentive&lt;&gt;Incentives_Total,"TRUE", "FALSE"),"")</f>
        <v/>
      </c>
      <c r="O20" s="90" t="str">
        <f>CONCATENATE("Exp ",'Express Input Form'!$W$5)</f>
        <v xml:space="preserve">Exp </v>
      </c>
      <c r="P20" s="90" t="str" cm="1">
        <f t="array" ref="P20">IFERROR(IF(M20&lt;&gt;"",VLOOKUP('Express Input Form'!$J$9:$K$9,'Dropdown Tables'!$B$2:$C$23,2,FALSE),""),)</f>
        <v/>
      </c>
      <c r="U20" s="93" t="str">
        <f t="shared" si="8"/>
        <v/>
      </c>
      <c r="V20" s="93" t="str">
        <f>IFERROR((L20-'Express Input Form'!X32)/M20,"")</f>
        <v/>
      </c>
      <c r="W20" s="96"/>
      <c r="Y20" s="136"/>
      <c r="Z20" s="92" t="str">
        <f>'Express Input Form'!O32</f>
        <v/>
      </c>
      <c r="AA20" s="90">
        <f t="shared" si="9"/>
        <v>0</v>
      </c>
      <c r="AB20" s="90">
        <f t="shared" si="10"/>
        <v>0</v>
      </c>
      <c r="AC20" s="90" t="e">
        <f t="shared" si="4"/>
        <v>#VALUE!</v>
      </c>
      <c r="AD20" s="90">
        <f>'Express Input Form'!K32</f>
        <v>0</v>
      </c>
      <c r="AE20" s="93" t="str">
        <f t="shared" si="11"/>
        <v/>
      </c>
      <c r="AF20" s="93" t="str">
        <f t="shared" si="12"/>
        <v/>
      </c>
      <c r="AG20" s="90">
        <f t="shared" si="13"/>
        <v>0</v>
      </c>
      <c r="AH20" s="93" t="str">
        <f t="shared" si="0"/>
        <v/>
      </c>
    </row>
    <row r="21" spans="1:34" x14ac:dyDescent="0.3">
      <c r="A21" s="89">
        <f>'Express Input Form'!$AA$3</f>
        <v>0</v>
      </c>
      <c r="B21" s="90" t="str">
        <f>IFERROR(VLOOKUP(F21,'Measure Table'!$F$2:$S$600,2,FALSE), "")</f>
        <v/>
      </c>
      <c r="C21" s="90" t="str">
        <f>CONCATENATE(A21,"-",'Express Input Form'!B33,"-",F21)</f>
        <v>0-20-</v>
      </c>
      <c r="D21" s="91">
        <f>'Express Input Form'!$AA$5</f>
        <v>0</v>
      </c>
      <c r="F21" s="90" t="str">
        <f>IFERROR(VLOOKUP('Express Input Form'!O33,'Measure Table'!$E$2:$S$1179, 2, FALSE),"")</f>
        <v/>
      </c>
      <c r="G21" s="90">
        <f>'Express Input Form'!I33</f>
        <v>0</v>
      </c>
      <c r="H21" s="90">
        <f>'Express Input Form'!J33</f>
        <v>0</v>
      </c>
      <c r="I21" s="90" t="e">
        <f>ROUND('Express Input Form'!W33,2)</f>
        <v>#VALUE!</v>
      </c>
      <c r="J21" s="92"/>
      <c r="L21" s="93" t="str">
        <f>'Express Input Form'!Q33</f>
        <v/>
      </c>
      <c r="M21" s="93" t="str">
        <f>IFERROR(('Express Input Form'!V33*kWh_Rate)+('Express Input Form'!U33*kW_Rate),"")</f>
        <v/>
      </c>
      <c r="N21" s="93" t="str" cm="1">
        <f t="array" ref="N21">IFERROR(IF(TotalCappedIncentive&lt;&gt;Incentives_Total,"TRUE", "FALSE"),"")</f>
        <v/>
      </c>
      <c r="O21" s="90" t="str">
        <f>CONCATENATE("Exp ",'Express Input Form'!$W$5)</f>
        <v xml:space="preserve">Exp </v>
      </c>
      <c r="P21" s="90" t="str" cm="1">
        <f t="array" ref="P21">IFERROR(IF(M21&lt;&gt;"",VLOOKUP('Express Input Form'!$J$9:$K$9,'Dropdown Tables'!$B$2:$C$23,2,FALSE),""),)</f>
        <v/>
      </c>
      <c r="U21" s="93" t="str">
        <f t="shared" si="8"/>
        <v/>
      </c>
      <c r="V21" s="93" t="str">
        <f>IFERROR((L21-'Express Input Form'!X33)/M21,"")</f>
        <v/>
      </c>
      <c r="W21" s="96"/>
      <c r="Y21" s="136"/>
      <c r="Z21" s="92" t="str">
        <f>'Express Input Form'!O33</f>
        <v/>
      </c>
      <c r="AA21" s="90">
        <f t="shared" si="9"/>
        <v>0</v>
      </c>
      <c r="AB21" s="90">
        <f t="shared" si="10"/>
        <v>0</v>
      </c>
      <c r="AC21" s="90" t="e">
        <f t="shared" si="4"/>
        <v>#VALUE!</v>
      </c>
      <c r="AD21" s="90">
        <f>'Express Input Form'!K33</f>
        <v>0</v>
      </c>
      <c r="AE21" s="93" t="str">
        <f t="shared" si="11"/>
        <v/>
      </c>
      <c r="AF21" s="93" t="str">
        <f t="shared" si="12"/>
        <v/>
      </c>
      <c r="AG21" s="90">
        <f t="shared" si="13"/>
        <v>0</v>
      </c>
      <c r="AH21" s="93" t="str">
        <f t="shared" si="0"/>
        <v/>
      </c>
    </row>
    <row r="22" spans="1:34" x14ac:dyDescent="0.3">
      <c r="A22" s="89">
        <f>'Express Input Form'!$AA$3</f>
        <v>0</v>
      </c>
      <c r="B22" s="90" t="str">
        <f>IFERROR(VLOOKUP(F22,'Measure Table'!$F$2:$S$600,2,FALSE), "")</f>
        <v/>
      </c>
      <c r="C22" s="90" t="str">
        <f>CONCATENATE(A22,"-",'Express Input Form'!B34,"-",F22)</f>
        <v>0-21-</v>
      </c>
      <c r="D22" s="91">
        <f>'Express Input Form'!$AA$5</f>
        <v>0</v>
      </c>
      <c r="F22" s="90" t="str">
        <f>IFERROR(VLOOKUP('Express Input Form'!O34,'Measure Table'!$E$2:$S$1179, 2, FALSE),"")</f>
        <v/>
      </c>
      <c r="G22" s="90">
        <f>'Express Input Form'!I34</f>
        <v>0</v>
      </c>
      <c r="H22" s="90">
        <f>'Express Input Form'!J34</f>
        <v>0</v>
      </c>
      <c r="I22" s="90" t="e">
        <f>ROUND('Express Input Form'!W34,2)</f>
        <v>#VALUE!</v>
      </c>
      <c r="J22" s="92"/>
      <c r="L22" s="93" t="str">
        <f>'Express Input Form'!Q34</f>
        <v/>
      </c>
      <c r="M22" s="93" t="str">
        <f>IFERROR(('Express Input Form'!V34*kWh_Rate)+('Express Input Form'!U34*kW_Rate),"")</f>
        <v/>
      </c>
      <c r="N22" s="93" t="str" cm="1">
        <f t="array" ref="N22">IFERROR(IF(TotalCappedIncentive&lt;&gt;Incentives_Total,"TRUE", "FALSE"),"")</f>
        <v/>
      </c>
      <c r="O22" s="90" t="str">
        <f>CONCATENATE("Exp ",'Express Input Form'!$W$5)</f>
        <v xml:space="preserve">Exp </v>
      </c>
      <c r="P22" s="90" t="str" cm="1">
        <f t="array" ref="P22">IFERROR(IF(M22&lt;&gt;"",VLOOKUP('Express Input Form'!$J$9:$K$9,'Dropdown Tables'!$B$2:$C$23,2,FALSE),""),)</f>
        <v/>
      </c>
      <c r="U22" s="93" t="str">
        <f t="shared" si="8"/>
        <v/>
      </c>
      <c r="V22" s="93" t="str">
        <f>IFERROR((L22-'Express Input Form'!X34)/M22,"")</f>
        <v/>
      </c>
      <c r="W22" s="96"/>
      <c r="Y22" s="136"/>
      <c r="Z22" s="92" t="str">
        <f>'Express Input Form'!O34</f>
        <v/>
      </c>
      <c r="AA22" s="90">
        <f t="shared" si="9"/>
        <v>0</v>
      </c>
      <c r="AB22" s="90">
        <f t="shared" si="10"/>
        <v>0</v>
      </c>
      <c r="AC22" s="90" t="e">
        <f t="shared" si="4"/>
        <v>#VALUE!</v>
      </c>
      <c r="AD22" s="90">
        <f>'Express Input Form'!K34</f>
        <v>0</v>
      </c>
      <c r="AE22" s="93" t="str">
        <f t="shared" si="11"/>
        <v/>
      </c>
      <c r="AF22" s="93" t="str">
        <f t="shared" si="12"/>
        <v/>
      </c>
      <c r="AG22" s="90">
        <f t="shared" si="13"/>
        <v>0</v>
      </c>
      <c r="AH22" s="93" t="str">
        <f t="shared" si="0"/>
        <v/>
      </c>
    </row>
    <row r="23" spans="1:34" x14ac:dyDescent="0.3">
      <c r="A23" s="89">
        <f>'Express Input Form'!$AA$3</f>
        <v>0</v>
      </c>
      <c r="B23" s="90" t="str">
        <f>IFERROR(VLOOKUP(F23,'Measure Table'!$F$2:$S$600,2,FALSE), "")</f>
        <v/>
      </c>
      <c r="C23" s="90" t="str">
        <f>CONCATENATE(A23,"-",'Express Input Form'!B35,"-",F23)</f>
        <v>0-22-</v>
      </c>
      <c r="D23" s="91">
        <f>'Express Input Form'!$AA$5</f>
        <v>0</v>
      </c>
      <c r="F23" s="90" t="str">
        <f>IFERROR(VLOOKUP('Express Input Form'!O35,'Measure Table'!$E$2:$S$1179, 2, FALSE),"")</f>
        <v/>
      </c>
      <c r="G23" s="90">
        <f>'Express Input Form'!I35</f>
        <v>0</v>
      </c>
      <c r="H23" s="90">
        <f>'Express Input Form'!J35</f>
        <v>0</v>
      </c>
      <c r="I23" s="90" t="e">
        <f>ROUND('Express Input Form'!W35,2)</f>
        <v>#VALUE!</v>
      </c>
      <c r="J23" s="92"/>
      <c r="L23" s="93" t="str">
        <f>'Express Input Form'!Q35</f>
        <v/>
      </c>
      <c r="M23" s="93" t="str">
        <f>IFERROR(('Express Input Form'!V35*kWh_Rate)+('Express Input Form'!U35*kW_Rate),"")</f>
        <v/>
      </c>
      <c r="N23" s="93" t="str" cm="1">
        <f t="array" ref="N23">IFERROR(IF(TotalCappedIncentive&lt;&gt;Incentives_Total,"TRUE", "FALSE"),"")</f>
        <v/>
      </c>
      <c r="O23" s="90" t="str">
        <f>CONCATENATE("Exp ",'Express Input Form'!$W$5)</f>
        <v xml:space="preserve">Exp </v>
      </c>
      <c r="P23" s="90" t="str" cm="1">
        <f t="array" ref="P23">IFERROR(IF(M23&lt;&gt;"",VLOOKUP('Express Input Form'!$J$9:$K$9,'Dropdown Tables'!$B$2:$C$23,2,FALSE),""),)</f>
        <v/>
      </c>
      <c r="U23" s="93" t="str">
        <f t="shared" si="8"/>
        <v/>
      </c>
      <c r="V23" s="93" t="str">
        <f>IFERROR((L23-'Express Input Form'!X35)/M23,"")</f>
        <v/>
      </c>
      <c r="W23" s="96"/>
      <c r="Y23" s="136"/>
      <c r="Z23" s="92" t="str">
        <f>'Express Input Form'!O35</f>
        <v/>
      </c>
      <c r="AA23" s="90">
        <f t="shared" si="9"/>
        <v>0</v>
      </c>
      <c r="AB23" s="90">
        <f t="shared" si="10"/>
        <v>0</v>
      </c>
      <c r="AC23" s="90" t="e">
        <f t="shared" si="4"/>
        <v>#VALUE!</v>
      </c>
      <c r="AD23" s="90">
        <f>'Express Input Form'!K35</f>
        <v>0</v>
      </c>
      <c r="AE23" s="93" t="str">
        <f t="shared" si="11"/>
        <v/>
      </c>
      <c r="AF23" s="93" t="str">
        <f t="shared" si="12"/>
        <v/>
      </c>
      <c r="AG23" s="90">
        <f t="shared" si="13"/>
        <v>0</v>
      </c>
      <c r="AH23" s="93" t="str">
        <f t="shared" si="0"/>
        <v/>
      </c>
    </row>
    <row r="24" spans="1:34" x14ac:dyDescent="0.3">
      <c r="A24" s="89">
        <f>'Express Input Form'!$AA$3</f>
        <v>0</v>
      </c>
      <c r="B24" s="90" t="str">
        <f>IFERROR(VLOOKUP(F24,'Measure Table'!$F$2:$S$600,2,FALSE), "")</f>
        <v/>
      </c>
      <c r="C24" s="90" t="str">
        <f>CONCATENATE(A24,"-",'Express Input Form'!B36,"-",F24)</f>
        <v>0-23-</v>
      </c>
      <c r="D24" s="91">
        <f>'Express Input Form'!$AA$5</f>
        <v>0</v>
      </c>
      <c r="F24" s="90" t="str">
        <f>IFERROR(VLOOKUP('Express Input Form'!O36,'Measure Table'!$E$2:$S$1179, 2, FALSE),"")</f>
        <v/>
      </c>
      <c r="G24" s="90">
        <f>'Express Input Form'!I36</f>
        <v>0</v>
      </c>
      <c r="H24" s="90">
        <f>'Express Input Form'!J36</f>
        <v>0</v>
      </c>
      <c r="I24" s="90" t="e">
        <f>ROUND('Express Input Form'!W36,2)</f>
        <v>#VALUE!</v>
      </c>
      <c r="J24" s="92"/>
      <c r="L24" s="93" t="str">
        <f>'Express Input Form'!Q36</f>
        <v/>
      </c>
      <c r="M24" s="93" t="str">
        <f>IFERROR(('Express Input Form'!V36*kWh_Rate)+('Express Input Form'!U36*kW_Rate),"")</f>
        <v/>
      </c>
      <c r="N24" s="93" t="str" cm="1">
        <f t="array" ref="N24">IFERROR(IF(TotalCappedIncentive&lt;&gt;Incentives_Total,"TRUE", "FALSE"),"")</f>
        <v/>
      </c>
      <c r="O24" s="90" t="str">
        <f>CONCATENATE("Exp ",'Express Input Form'!$W$5)</f>
        <v xml:space="preserve">Exp </v>
      </c>
      <c r="P24" s="90" t="str" cm="1">
        <f t="array" ref="P24">IFERROR(IF(M24&lt;&gt;"",VLOOKUP('Express Input Form'!$J$9:$K$9,'Dropdown Tables'!$B$2:$C$23,2,FALSE),""),)</f>
        <v/>
      </c>
      <c r="U24" s="93" t="str">
        <f t="shared" si="8"/>
        <v/>
      </c>
      <c r="V24" s="93" t="str">
        <f>IFERROR((L24-'Express Input Form'!X36)/M24,"")</f>
        <v/>
      </c>
      <c r="W24" s="96"/>
      <c r="Y24" s="136"/>
      <c r="Z24" s="92" t="str">
        <f>'Express Input Form'!O36</f>
        <v/>
      </c>
      <c r="AA24" s="90">
        <f t="shared" si="9"/>
        <v>0</v>
      </c>
      <c r="AB24" s="90">
        <f t="shared" si="10"/>
        <v>0</v>
      </c>
      <c r="AC24" s="90" t="e">
        <f t="shared" si="4"/>
        <v>#VALUE!</v>
      </c>
      <c r="AD24" s="90">
        <f>'Express Input Form'!K36</f>
        <v>0</v>
      </c>
      <c r="AE24" s="93" t="str">
        <f t="shared" si="11"/>
        <v/>
      </c>
      <c r="AF24" s="93" t="str">
        <f t="shared" si="12"/>
        <v/>
      </c>
      <c r="AG24" s="90">
        <f t="shared" si="13"/>
        <v>0</v>
      </c>
      <c r="AH24" s="93" t="str">
        <f t="shared" si="0"/>
        <v/>
      </c>
    </row>
    <row r="25" spans="1:34" x14ac:dyDescent="0.3">
      <c r="A25" s="89">
        <f>'Express Input Form'!$AA$3</f>
        <v>0</v>
      </c>
      <c r="B25" s="90" t="str">
        <f>IFERROR(VLOOKUP(F25,'Measure Table'!$F$2:$S$600,2,FALSE), "")</f>
        <v/>
      </c>
      <c r="C25" s="90" t="str">
        <f>CONCATENATE(A25,"-",'Express Input Form'!B37,"-",F25)</f>
        <v>0-24-</v>
      </c>
      <c r="D25" s="91">
        <f>'Express Input Form'!$AA$5</f>
        <v>0</v>
      </c>
      <c r="F25" s="90" t="str">
        <f>IFERROR(VLOOKUP('Express Input Form'!O37,'Measure Table'!$E$2:$S$1179, 2, FALSE),"")</f>
        <v/>
      </c>
      <c r="G25" s="90">
        <f>'Express Input Form'!I37</f>
        <v>0</v>
      </c>
      <c r="H25" s="90">
        <f>'Express Input Form'!J37</f>
        <v>0</v>
      </c>
      <c r="I25" s="90" t="e">
        <f>ROUND('Express Input Form'!W37,2)</f>
        <v>#VALUE!</v>
      </c>
      <c r="J25" s="92"/>
      <c r="L25" s="93" t="str">
        <f>'Express Input Form'!Q37</f>
        <v/>
      </c>
      <c r="M25" s="93" t="str">
        <f>IFERROR(('Express Input Form'!V37*kWh_Rate)+('Express Input Form'!U37*kW_Rate),"")</f>
        <v/>
      </c>
      <c r="N25" s="93" t="str" cm="1">
        <f t="array" ref="N25">IFERROR(IF(TotalCappedIncentive&lt;&gt;Incentives_Total,"TRUE", "FALSE"),"")</f>
        <v/>
      </c>
      <c r="O25" s="90" t="str">
        <f>CONCATENATE("Exp ",'Express Input Form'!$W$5)</f>
        <v xml:space="preserve">Exp </v>
      </c>
      <c r="P25" s="90" t="str" cm="1">
        <f t="array" ref="P25">IFERROR(IF(M25&lt;&gt;"",VLOOKUP('Express Input Form'!$J$9:$K$9,'Dropdown Tables'!$B$2:$C$23,2,FALSE),""),)</f>
        <v/>
      </c>
      <c r="U25" s="93" t="str">
        <f t="shared" si="8"/>
        <v/>
      </c>
      <c r="V25" s="93" t="str">
        <f>IFERROR((L25-'Express Input Form'!X37)/M25,"")</f>
        <v/>
      </c>
      <c r="W25" s="96"/>
      <c r="Y25" s="136"/>
      <c r="Z25" s="92" t="str">
        <f>'Express Input Form'!O37</f>
        <v/>
      </c>
      <c r="AA25" s="90">
        <f t="shared" si="9"/>
        <v>0</v>
      </c>
      <c r="AB25" s="90">
        <f t="shared" si="10"/>
        <v>0</v>
      </c>
      <c r="AC25" s="90" t="e">
        <f t="shared" si="4"/>
        <v>#VALUE!</v>
      </c>
      <c r="AD25" s="90">
        <f>'Express Input Form'!K37</f>
        <v>0</v>
      </c>
      <c r="AE25" s="93" t="str">
        <f t="shared" si="11"/>
        <v/>
      </c>
      <c r="AF25" s="93" t="str">
        <f t="shared" si="12"/>
        <v/>
      </c>
      <c r="AG25" s="90">
        <f t="shared" si="13"/>
        <v>0</v>
      </c>
      <c r="AH25" s="93" t="str">
        <f t="shared" si="0"/>
        <v/>
      </c>
    </row>
    <row r="26" spans="1:34" x14ac:dyDescent="0.3">
      <c r="A26" s="89">
        <f>'Express Input Form'!$AA$3</f>
        <v>0</v>
      </c>
      <c r="B26" s="90" t="str">
        <f>IFERROR(VLOOKUP(F26,'Measure Table'!$F$2:$S$600,2,FALSE), "")</f>
        <v/>
      </c>
      <c r="C26" s="90" t="str">
        <f>CONCATENATE(A26,"-",'Express Input Form'!B38,"-",F26)</f>
        <v>0-25-</v>
      </c>
      <c r="D26" s="91">
        <f>'Express Input Form'!$AA$5</f>
        <v>0</v>
      </c>
      <c r="F26" s="90" t="str">
        <f>IFERROR(VLOOKUP('Express Input Form'!O38,'Measure Table'!$E$2:$S$1179, 2, FALSE),"")</f>
        <v/>
      </c>
      <c r="G26" s="90">
        <f>'Express Input Form'!I38</f>
        <v>0</v>
      </c>
      <c r="H26" s="90">
        <f>'Express Input Form'!J38</f>
        <v>0</v>
      </c>
      <c r="I26" s="90" t="e">
        <f>ROUND('Express Input Form'!W38,2)</f>
        <v>#VALUE!</v>
      </c>
      <c r="J26" s="92"/>
      <c r="L26" s="93" t="str">
        <f>'Express Input Form'!Q38</f>
        <v/>
      </c>
      <c r="M26" s="93" t="str">
        <f>IFERROR(('Express Input Form'!V38*kWh_Rate)+('Express Input Form'!U38*kW_Rate),"")</f>
        <v/>
      </c>
      <c r="N26" s="93" t="str" cm="1">
        <f t="array" ref="N26">IFERROR(IF(TotalCappedIncentive&lt;&gt;Incentives_Total,"TRUE", "FALSE"),"")</f>
        <v/>
      </c>
      <c r="O26" s="90" t="str">
        <f>CONCATENATE("Exp ",'Express Input Form'!$W$5)</f>
        <v xml:space="preserve">Exp </v>
      </c>
      <c r="P26" s="90" t="str" cm="1">
        <f t="array" ref="P26">IFERROR(IF(M26&lt;&gt;"",VLOOKUP('Express Input Form'!$J$9:$K$9,'Dropdown Tables'!$B$2:$C$23,2,FALSE),""),)</f>
        <v/>
      </c>
      <c r="U26" s="93" t="str">
        <f t="shared" si="8"/>
        <v/>
      </c>
      <c r="V26" s="93" t="str">
        <f>IFERROR((L26-'Express Input Form'!X38)/M26,"")</f>
        <v/>
      </c>
      <c r="W26" s="96"/>
      <c r="Y26" s="136"/>
      <c r="Z26" s="92" t="str">
        <f>'Express Input Form'!O38</f>
        <v/>
      </c>
      <c r="AA26" s="90">
        <f t="shared" si="9"/>
        <v>0</v>
      </c>
      <c r="AB26" s="90">
        <f t="shared" si="10"/>
        <v>0</v>
      </c>
      <c r="AC26" s="90" t="e">
        <f t="shared" si="4"/>
        <v>#VALUE!</v>
      </c>
      <c r="AD26" s="90">
        <f>'Express Input Form'!K38</f>
        <v>0</v>
      </c>
      <c r="AE26" s="93" t="str">
        <f t="shared" si="11"/>
        <v/>
      </c>
      <c r="AF26" s="93" t="str">
        <f t="shared" si="12"/>
        <v/>
      </c>
      <c r="AG26" s="90">
        <f t="shared" si="13"/>
        <v>0</v>
      </c>
      <c r="AH26" s="93" t="str">
        <f t="shared" si="0"/>
        <v/>
      </c>
    </row>
    <row r="27" spans="1:34" x14ac:dyDescent="0.3">
      <c r="A27" s="89">
        <f>'Express Input Form'!$AA$3</f>
        <v>0</v>
      </c>
      <c r="B27" s="90" t="str">
        <f>IFERROR(VLOOKUP(F27,'Measure Table'!$F$2:$S$600,2,FALSE), "")</f>
        <v/>
      </c>
      <c r="C27" s="90" t="str">
        <f>CONCATENATE(A27,"-",'Express Input Form'!B39,"-",F27)</f>
        <v>0-26-</v>
      </c>
      <c r="D27" s="91">
        <f>'Express Input Form'!$AA$5</f>
        <v>0</v>
      </c>
      <c r="F27" s="90" t="str">
        <f>IFERROR(VLOOKUP('Express Input Form'!O39,'Measure Table'!$E$2:$S$1179, 2, FALSE),"")</f>
        <v/>
      </c>
      <c r="G27" s="90">
        <f>'Express Input Form'!I39</f>
        <v>0</v>
      </c>
      <c r="H27" s="90">
        <f>'Express Input Form'!J39</f>
        <v>0</v>
      </c>
      <c r="I27" s="90" t="e">
        <f>ROUND('Express Input Form'!W39,2)</f>
        <v>#VALUE!</v>
      </c>
      <c r="J27" s="92"/>
      <c r="L27" s="93" t="str">
        <f>'Express Input Form'!Q39</f>
        <v/>
      </c>
      <c r="M27" s="93" t="str">
        <f>IFERROR(('Express Input Form'!V39*kWh_Rate)+('Express Input Form'!U39*kW_Rate),"")</f>
        <v/>
      </c>
      <c r="N27" s="93" t="str" cm="1">
        <f t="array" ref="N27">IFERROR(IF(TotalCappedIncentive&lt;&gt;Incentives_Total,"TRUE", "FALSE"),"")</f>
        <v/>
      </c>
      <c r="O27" s="90" t="str">
        <f>CONCATENATE("Exp ",'Express Input Form'!$W$5)</f>
        <v xml:space="preserve">Exp </v>
      </c>
      <c r="P27" s="90" t="str" cm="1">
        <f t="array" ref="P27">IFERROR(IF(M27&lt;&gt;"",VLOOKUP('Express Input Form'!$J$9:$K$9,'Dropdown Tables'!$B$2:$C$23,2,FALSE),""),)</f>
        <v/>
      </c>
      <c r="U27" s="93" t="str">
        <f t="shared" si="8"/>
        <v/>
      </c>
      <c r="V27" s="93" t="str">
        <f>IFERROR((L27-'Express Input Form'!X39)/M27,"")</f>
        <v/>
      </c>
      <c r="W27" s="96"/>
      <c r="Y27" s="136"/>
      <c r="Z27" s="92" t="str">
        <f>'Express Input Form'!O39</f>
        <v/>
      </c>
      <c r="AA27" s="90">
        <f t="shared" si="9"/>
        <v>0</v>
      </c>
      <c r="AB27" s="90">
        <f t="shared" si="10"/>
        <v>0</v>
      </c>
      <c r="AC27" s="90" t="e">
        <f t="shared" si="4"/>
        <v>#VALUE!</v>
      </c>
      <c r="AD27" s="90">
        <f>'Express Input Form'!K39</f>
        <v>0</v>
      </c>
      <c r="AE27" s="93" t="str">
        <f t="shared" si="11"/>
        <v/>
      </c>
      <c r="AF27" s="93" t="str">
        <f t="shared" si="12"/>
        <v/>
      </c>
      <c r="AG27" s="90">
        <f t="shared" si="13"/>
        <v>0</v>
      </c>
      <c r="AH27" s="93" t="str">
        <f t="shared" si="0"/>
        <v/>
      </c>
    </row>
    <row r="28" spans="1:34" x14ac:dyDescent="0.3">
      <c r="A28" s="89">
        <f>'Express Input Form'!$AA$3</f>
        <v>0</v>
      </c>
      <c r="B28" s="90" t="str">
        <f>IFERROR(VLOOKUP(F28,'Measure Table'!$F$2:$S$600,2,FALSE), "")</f>
        <v/>
      </c>
      <c r="C28" s="90" t="str">
        <f>CONCATENATE(A28,"-",'Express Input Form'!B40,"-",F28)</f>
        <v>0-27-</v>
      </c>
      <c r="D28" s="91">
        <f>'Express Input Form'!$AA$5</f>
        <v>0</v>
      </c>
      <c r="F28" s="90" t="str">
        <f>IFERROR(VLOOKUP('Express Input Form'!O40,'Measure Table'!$E$2:$S$1179, 2, FALSE),"")</f>
        <v/>
      </c>
      <c r="G28" s="90">
        <f>'Express Input Form'!I40</f>
        <v>0</v>
      </c>
      <c r="H28" s="90">
        <f>'Express Input Form'!J40</f>
        <v>0</v>
      </c>
      <c r="I28" s="90" t="e">
        <f>ROUND('Express Input Form'!W40,2)</f>
        <v>#VALUE!</v>
      </c>
      <c r="J28" s="92"/>
      <c r="L28" s="93" t="str">
        <f>'Express Input Form'!Q40</f>
        <v/>
      </c>
      <c r="M28" s="93" t="str">
        <f>IFERROR(('Express Input Form'!V40*kWh_Rate)+('Express Input Form'!U40*kW_Rate),"")</f>
        <v/>
      </c>
      <c r="N28" s="93" t="str" cm="1">
        <f t="array" ref="N28">IFERROR(IF(TotalCappedIncentive&lt;&gt;Incentives_Total,"TRUE", "FALSE"),"")</f>
        <v/>
      </c>
      <c r="O28" s="90" t="str">
        <f>CONCATENATE("Exp ",'Express Input Form'!$W$5)</f>
        <v xml:space="preserve">Exp </v>
      </c>
      <c r="P28" s="90" t="str" cm="1">
        <f t="array" ref="P28">IFERROR(IF(M28&lt;&gt;"",VLOOKUP('Express Input Form'!$J$9:$K$9,'Dropdown Tables'!$B$2:$C$23,2,FALSE),""),)</f>
        <v/>
      </c>
      <c r="U28" s="93" t="str">
        <f t="shared" si="8"/>
        <v/>
      </c>
      <c r="V28" s="93" t="str">
        <f>IFERROR((L28-'Express Input Form'!X40)/M28,"")</f>
        <v/>
      </c>
      <c r="W28" s="96"/>
      <c r="Y28" s="136"/>
      <c r="Z28" s="92" t="str">
        <f>'Express Input Form'!O40</f>
        <v/>
      </c>
      <c r="AA28" s="90">
        <f t="shared" si="9"/>
        <v>0</v>
      </c>
      <c r="AB28" s="90">
        <f t="shared" si="10"/>
        <v>0</v>
      </c>
      <c r="AC28" s="90" t="e">
        <f t="shared" si="4"/>
        <v>#VALUE!</v>
      </c>
      <c r="AD28" s="90">
        <f>'Express Input Form'!K40</f>
        <v>0</v>
      </c>
      <c r="AE28" s="93" t="str">
        <f t="shared" si="11"/>
        <v/>
      </c>
      <c r="AF28" s="93" t="str">
        <f t="shared" si="12"/>
        <v/>
      </c>
      <c r="AG28" s="90">
        <f t="shared" si="13"/>
        <v>0</v>
      </c>
      <c r="AH28" s="93" t="str">
        <f t="shared" si="0"/>
        <v/>
      </c>
    </row>
    <row r="29" spans="1:34" x14ac:dyDescent="0.3">
      <c r="A29" s="89">
        <f>'Express Input Form'!$AA$3</f>
        <v>0</v>
      </c>
      <c r="B29" s="90" t="str">
        <f>IFERROR(VLOOKUP(F29,'Measure Table'!$F$2:$S$600,2,FALSE), "")</f>
        <v/>
      </c>
      <c r="C29" s="90" t="str">
        <f>CONCATENATE(A29,"-",'Express Input Form'!B41,"-",F29)</f>
        <v>0-28-</v>
      </c>
      <c r="D29" s="91">
        <f>'Express Input Form'!$AA$5</f>
        <v>0</v>
      </c>
      <c r="F29" s="90" t="str">
        <f>IFERROR(VLOOKUP('Express Input Form'!O41,'Measure Table'!$E$2:$S$1179, 2, FALSE),"")</f>
        <v/>
      </c>
      <c r="G29" s="90">
        <f>'Express Input Form'!I41</f>
        <v>0</v>
      </c>
      <c r="H29" s="90">
        <f>'Express Input Form'!J41</f>
        <v>0</v>
      </c>
      <c r="I29" s="90" t="e">
        <f>ROUND('Express Input Form'!W41,2)</f>
        <v>#VALUE!</v>
      </c>
      <c r="J29" s="92"/>
      <c r="L29" s="93" t="str">
        <f>'Express Input Form'!Q41</f>
        <v/>
      </c>
      <c r="M29" s="93" t="str">
        <f>IFERROR(('Express Input Form'!V41*kWh_Rate)+('Express Input Form'!U41*kW_Rate),"")</f>
        <v/>
      </c>
      <c r="N29" s="93" t="str" cm="1">
        <f t="array" ref="N29">IFERROR(IF(TotalCappedIncentive&lt;&gt;Incentives_Total,"TRUE", "FALSE"),"")</f>
        <v/>
      </c>
      <c r="O29" s="90" t="str">
        <f>CONCATENATE("Exp ",'Express Input Form'!$W$5)</f>
        <v xml:space="preserve">Exp </v>
      </c>
      <c r="P29" s="90" t="str" cm="1">
        <f t="array" ref="P29">IFERROR(IF(M29&lt;&gt;"",VLOOKUP('Express Input Form'!$J$9:$K$9,'Dropdown Tables'!$B$2:$C$23,2,FALSE),""),)</f>
        <v/>
      </c>
      <c r="U29" s="93" t="str">
        <f t="shared" si="8"/>
        <v/>
      </c>
      <c r="V29" s="93" t="str">
        <f>IFERROR((L29-'Express Input Form'!X41)/M29,"")</f>
        <v/>
      </c>
      <c r="W29" s="96"/>
      <c r="Y29" s="136"/>
      <c r="Z29" s="92" t="str">
        <f>'Express Input Form'!O41</f>
        <v/>
      </c>
      <c r="AA29" s="90">
        <f t="shared" si="9"/>
        <v>0</v>
      </c>
      <c r="AB29" s="90">
        <f t="shared" si="10"/>
        <v>0</v>
      </c>
      <c r="AC29" s="90" t="e">
        <f t="shared" si="4"/>
        <v>#VALUE!</v>
      </c>
      <c r="AD29" s="90">
        <f>'Express Input Form'!K41</f>
        <v>0</v>
      </c>
      <c r="AE29" s="93" t="str">
        <f t="shared" si="11"/>
        <v/>
      </c>
      <c r="AF29" s="93" t="str">
        <f t="shared" si="12"/>
        <v/>
      </c>
      <c r="AG29" s="90">
        <f t="shared" si="13"/>
        <v>0</v>
      </c>
      <c r="AH29" s="93" t="str">
        <f t="shared" si="0"/>
        <v/>
      </c>
    </row>
    <row r="30" spans="1:34" x14ac:dyDescent="0.3">
      <c r="A30" s="89">
        <f>'Express Input Form'!$AA$3</f>
        <v>0</v>
      </c>
      <c r="B30" s="90" t="str">
        <f>IFERROR(VLOOKUP(F30,'Measure Table'!$F$2:$S$600,2,FALSE), "")</f>
        <v/>
      </c>
      <c r="C30" s="90" t="str">
        <f>CONCATENATE(A30,"-",'Express Input Form'!B42,"-",F30)</f>
        <v>0-29-</v>
      </c>
      <c r="D30" s="91">
        <f>'Express Input Form'!$AA$5</f>
        <v>0</v>
      </c>
      <c r="F30" s="90" t="str">
        <f>IFERROR(VLOOKUP('Express Input Form'!O42,'Measure Table'!$E$2:$S$1179, 2, FALSE),"")</f>
        <v/>
      </c>
      <c r="G30" s="90">
        <f>'Express Input Form'!I42</f>
        <v>0</v>
      </c>
      <c r="H30" s="90">
        <f>'Express Input Form'!J42</f>
        <v>0</v>
      </c>
      <c r="I30" s="90" t="e">
        <f>ROUND('Express Input Form'!W42,2)</f>
        <v>#VALUE!</v>
      </c>
      <c r="J30" s="92"/>
      <c r="L30" s="93" t="str">
        <f>'Express Input Form'!Q42</f>
        <v/>
      </c>
      <c r="M30" s="93" t="str">
        <f>IFERROR(('Express Input Form'!V42*kWh_Rate)+('Express Input Form'!U42*kW_Rate),"")</f>
        <v/>
      </c>
      <c r="N30" s="93" t="str" cm="1">
        <f t="array" ref="N30">IFERROR(IF(TotalCappedIncentive&lt;&gt;Incentives_Total,"TRUE", "FALSE"),"")</f>
        <v/>
      </c>
      <c r="O30" s="90" t="str">
        <f>CONCATENATE("Exp ",'Express Input Form'!$W$5)</f>
        <v xml:space="preserve">Exp </v>
      </c>
      <c r="P30" s="90" t="str" cm="1">
        <f t="array" ref="P30">IFERROR(IF(M30&lt;&gt;"",VLOOKUP('Express Input Form'!$J$9:$K$9,'Dropdown Tables'!$B$2:$C$23,2,FALSE),""),)</f>
        <v/>
      </c>
      <c r="U30" s="93" t="str">
        <f t="shared" si="8"/>
        <v/>
      </c>
      <c r="V30" s="93" t="str">
        <f>IFERROR((L30-'Express Input Form'!X42)/M30,"")</f>
        <v/>
      </c>
      <c r="W30" s="96"/>
      <c r="Y30" s="136"/>
      <c r="Z30" s="92" t="str">
        <f>'Express Input Form'!O42</f>
        <v/>
      </c>
      <c r="AA30" s="90">
        <f t="shared" si="9"/>
        <v>0</v>
      </c>
      <c r="AB30" s="90">
        <f t="shared" si="10"/>
        <v>0</v>
      </c>
      <c r="AC30" s="90" t="e">
        <f t="shared" si="4"/>
        <v>#VALUE!</v>
      </c>
      <c r="AD30" s="90">
        <f>'Express Input Form'!K42</f>
        <v>0</v>
      </c>
      <c r="AE30" s="93" t="str">
        <f t="shared" si="11"/>
        <v/>
      </c>
      <c r="AF30" s="93" t="str">
        <f t="shared" si="12"/>
        <v/>
      </c>
      <c r="AG30" s="90">
        <f t="shared" si="13"/>
        <v>0</v>
      </c>
      <c r="AH30" s="93" t="str">
        <f t="shared" si="0"/>
        <v/>
      </c>
    </row>
    <row r="31" spans="1:34" x14ac:dyDescent="0.3">
      <c r="A31" s="89">
        <f>'Express Input Form'!$AA$3</f>
        <v>0</v>
      </c>
      <c r="B31" s="90" t="str">
        <f>IFERROR(VLOOKUP(F31,'Measure Table'!$F$2:$S$600,2,FALSE), "")</f>
        <v/>
      </c>
      <c r="C31" s="90" t="str">
        <f>CONCATENATE(A31,"-",'Express Input Form'!B43,"-",F31)</f>
        <v>0-30-</v>
      </c>
      <c r="D31" s="91">
        <f>'Express Input Form'!$AA$5</f>
        <v>0</v>
      </c>
      <c r="F31" s="90" t="str">
        <f>IFERROR(VLOOKUP('Express Input Form'!O43,'Measure Table'!$E$2:$S$1179, 2, FALSE),"")</f>
        <v/>
      </c>
      <c r="G31" s="90">
        <f>'Express Input Form'!I43</f>
        <v>0</v>
      </c>
      <c r="H31" s="90">
        <f>'Express Input Form'!J43</f>
        <v>0</v>
      </c>
      <c r="I31" s="90" t="e">
        <f>ROUND('Express Input Form'!W43,2)</f>
        <v>#VALUE!</v>
      </c>
      <c r="J31" s="92"/>
      <c r="L31" s="93" t="str">
        <f>'Express Input Form'!Q43</f>
        <v/>
      </c>
      <c r="M31" s="93" t="str">
        <f>IFERROR(('Express Input Form'!V43*kWh_Rate)+('Express Input Form'!U43*kW_Rate),"")</f>
        <v/>
      </c>
      <c r="N31" s="93" t="str" cm="1">
        <f t="array" ref="N31">IFERROR(IF(TotalCappedIncentive&lt;&gt;Incentives_Total,"TRUE", "FALSE"),"")</f>
        <v/>
      </c>
      <c r="O31" s="90" t="str">
        <f>CONCATENATE("Exp ",'Express Input Form'!$W$5)</f>
        <v xml:space="preserve">Exp </v>
      </c>
      <c r="P31" s="90" t="str" cm="1">
        <f t="array" ref="P31">IFERROR(IF(M31&lt;&gt;"",VLOOKUP('Express Input Form'!$J$9:$K$9,'Dropdown Tables'!$B$2:$C$23,2,FALSE),""),)</f>
        <v/>
      </c>
      <c r="U31" s="93" t="str">
        <f t="shared" si="8"/>
        <v/>
      </c>
      <c r="V31" s="93" t="str">
        <f>IFERROR((L31-'Express Input Form'!X43)/M31,"")</f>
        <v/>
      </c>
      <c r="W31" s="96"/>
      <c r="Y31" s="136"/>
      <c r="Z31" s="92" t="str">
        <f>'Express Input Form'!O43</f>
        <v/>
      </c>
      <c r="AA31" s="90">
        <f t="shared" si="9"/>
        <v>0</v>
      </c>
      <c r="AB31" s="90">
        <f t="shared" si="10"/>
        <v>0</v>
      </c>
      <c r="AC31" s="90" t="e">
        <f t="shared" si="4"/>
        <v>#VALUE!</v>
      </c>
      <c r="AD31" s="90">
        <f>'Express Input Form'!K43</f>
        <v>0</v>
      </c>
      <c r="AE31" s="93" t="str">
        <f t="shared" si="11"/>
        <v/>
      </c>
      <c r="AF31" s="93" t="str">
        <f t="shared" si="12"/>
        <v/>
      </c>
      <c r="AG31" s="90">
        <f t="shared" si="13"/>
        <v>0</v>
      </c>
      <c r="AH31" s="93" t="str">
        <f t="shared" si="0"/>
        <v/>
      </c>
    </row>
    <row r="32" spans="1:34" x14ac:dyDescent="0.3">
      <c r="A32" s="89">
        <f>'Express Input Form'!$AA$3</f>
        <v>0</v>
      </c>
      <c r="B32" s="90" t="str">
        <f>IFERROR(VLOOKUP(F32,'Measure Table'!$F$2:$S$600,2,FALSE), "")</f>
        <v/>
      </c>
      <c r="C32" s="90" t="str">
        <f>CONCATENATE(A32,"-",'Express Input Form'!B44,"-",F32)</f>
        <v>0-31-</v>
      </c>
      <c r="D32" s="91">
        <f>'Express Input Form'!$AA$5</f>
        <v>0</v>
      </c>
      <c r="F32" s="90" t="str">
        <f>IFERROR(VLOOKUP('Express Input Form'!O44,'Measure Table'!$E$2:$S$1179, 2, FALSE),"")</f>
        <v/>
      </c>
      <c r="G32" s="90">
        <f>'Express Input Form'!I44</f>
        <v>0</v>
      </c>
      <c r="H32" s="90">
        <f>'Express Input Form'!J44</f>
        <v>0</v>
      </c>
      <c r="I32" s="90" t="e">
        <f>ROUND('Express Input Form'!W44,2)</f>
        <v>#VALUE!</v>
      </c>
      <c r="J32" s="92"/>
      <c r="L32" s="93" t="str">
        <f>'Express Input Form'!Q44</f>
        <v/>
      </c>
      <c r="M32" s="93" t="str">
        <f>IFERROR(('Express Input Form'!V44*kWh_Rate)+('Express Input Form'!U44*kW_Rate),"")</f>
        <v/>
      </c>
      <c r="N32" s="93" t="str" cm="1">
        <f t="array" ref="N32">IFERROR(IF(TotalCappedIncentive&lt;&gt;Incentives_Total,"TRUE", "FALSE"),"")</f>
        <v/>
      </c>
      <c r="O32" s="90" t="str">
        <f>CONCATENATE("Exp ",'Express Input Form'!$W$5)</f>
        <v xml:space="preserve">Exp </v>
      </c>
      <c r="P32" s="90" t="str" cm="1">
        <f t="array" ref="P32">IFERROR(IF(M32&lt;&gt;"",VLOOKUP('Express Input Form'!$J$9:$K$9,'Dropdown Tables'!$B$2:$C$23,2,FALSE),""),)</f>
        <v/>
      </c>
      <c r="U32" s="93" t="str">
        <f t="shared" si="8"/>
        <v/>
      </c>
      <c r="V32" s="93" t="str">
        <f>IFERROR((L32-'Express Input Form'!X44)/M32,"")</f>
        <v/>
      </c>
      <c r="W32" s="96"/>
      <c r="Y32" s="136"/>
      <c r="Z32" s="92" t="str">
        <f>'Express Input Form'!O44</f>
        <v/>
      </c>
      <c r="AA32" s="90">
        <f t="shared" si="9"/>
        <v>0</v>
      </c>
      <c r="AB32" s="90">
        <f t="shared" si="10"/>
        <v>0</v>
      </c>
      <c r="AC32" s="90" t="e">
        <f t="shared" si="4"/>
        <v>#VALUE!</v>
      </c>
      <c r="AD32" s="90">
        <f>'Express Input Form'!K44</f>
        <v>0</v>
      </c>
      <c r="AE32" s="93" t="str">
        <f t="shared" si="11"/>
        <v/>
      </c>
      <c r="AF32" s="93" t="str">
        <f t="shared" si="12"/>
        <v/>
      </c>
      <c r="AG32" s="90">
        <f t="shared" si="13"/>
        <v>0</v>
      </c>
      <c r="AH32" s="93" t="str">
        <f t="shared" si="0"/>
        <v/>
      </c>
    </row>
    <row r="33" spans="1:34" x14ac:dyDescent="0.3">
      <c r="A33" s="89">
        <f>'Express Input Form'!$AA$3</f>
        <v>0</v>
      </c>
      <c r="B33" s="90" t="str">
        <f>IFERROR(VLOOKUP(F33,'Measure Table'!$F$2:$S$600,2,FALSE), "")</f>
        <v/>
      </c>
      <c r="C33" s="90" t="str">
        <f>CONCATENATE(A33,"-",'Express Input Form'!B45,"-",F33)</f>
        <v>0-32-</v>
      </c>
      <c r="D33" s="91">
        <f>'Express Input Form'!$AA$5</f>
        <v>0</v>
      </c>
      <c r="F33" s="90" t="str">
        <f>IFERROR(VLOOKUP('Express Input Form'!O45,'Measure Table'!$E$2:$S$1179, 2, FALSE),"")</f>
        <v/>
      </c>
      <c r="G33" s="90">
        <f>'Express Input Form'!I45</f>
        <v>0</v>
      </c>
      <c r="H33" s="90">
        <f>'Express Input Form'!J45</f>
        <v>0</v>
      </c>
      <c r="I33" s="90" t="e">
        <f>ROUND('Express Input Form'!W45,2)</f>
        <v>#VALUE!</v>
      </c>
      <c r="J33" s="92"/>
      <c r="L33" s="93" t="str">
        <f>'Express Input Form'!Q45</f>
        <v/>
      </c>
      <c r="M33" s="93" t="str">
        <f>IFERROR(('Express Input Form'!V45*kWh_Rate)+('Express Input Form'!U45*kW_Rate),"")</f>
        <v/>
      </c>
      <c r="N33" s="93" t="str" cm="1">
        <f t="array" ref="N33">IFERROR(IF(TotalCappedIncentive&lt;&gt;Incentives_Total,"TRUE", "FALSE"),"")</f>
        <v/>
      </c>
      <c r="O33" s="90" t="str">
        <f>CONCATENATE("Exp ",'Express Input Form'!$W$5)</f>
        <v xml:space="preserve">Exp </v>
      </c>
      <c r="P33" s="90" t="str" cm="1">
        <f t="array" ref="P33">IFERROR(IF(M33&lt;&gt;"",VLOOKUP('Express Input Form'!$J$9:$K$9,'Dropdown Tables'!$B$2:$C$23,2,FALSE),""),)</f>
        <v/>
      </c>
      <c r="U33" s="93" t="str">
        <f t="shared" si="8"/>
        <v/>
      </c>
      <c r="V33" s="93" t="str">
        <f>IFERROR((L33-'Express Input Form'!X45)/M33,"")</f>
        <v/>
      </c>
      <c r="W33" s="96"/>
      <c r="Y33" s="136"/>
      <c r="Z33" s="92" t="str">
        <f>'Express Input Form'!O45</f>
        <v/>
      </c>
      <c r="AA33" s="90">
        <f t="shared" si="9"/>
        <v>0</v>
      </c>
      <c r="AB33" s="90">
        <f t="shared" si="10"/>
        <v>0</v>
      </c>
      <c r="AC33" s="90" t="e">
        <f t="shared" si="4"/>
        <v>#VALUE!</v>
      </c>
      <c r="AD33" s="90">
        <f>'Express Input Form'!K45</f>
        <v>0</v>
      </c>
      <c r="AE33" s="93" t="str">
        <f t="shared" si="11"/>
        <v/>
      </c>
      <c r="AF33" s="93" t="str">
        <f t="shared" si="12"/>
        <v/>
      </c>
      <c r="AG33" s="90">
        <f t="shared" si="13"/>
        <v>0</v>
      </c>
      <c r="AH33" s="93" t="str">
        <f t="shared" si="0"/>
        <v/>
      </c>
    </row>
    <row r="34" spans="1:34" x14ac:dyDescent="0.3">
      <c r="A34" s="89">
        <f>'Express Input Form'!$AA$3</f>
        <v>0</v>
      </c>
      <c r="B34" s="90" t="str">
        <f>IFERROR(VLOOKUP(F34,'Measure Table'!$F$2:$S$600,2,FALSE), "")</f>
        <v/>
      </c>
      <c r="C34" s="90" t="str">
        <f>CONCATENATE(A34,"-",'Express Input Form'!B46,"-",F34)</f>
        <v>0-33-</v>
      </c>
      <c r="D34" s="91">
        <f>'Express Input Form'!$AA$5</f>
        <v>0</v>
      </c>
      <c r="F34" s="90" t="str">
        <f>IFERROR(VLOOKUP('Express Input Form'!O46,'Measure Table'!$E$2:$S$1179, 2, FALSE),"")</f>
        <v/>
      </c>
      <c r="G34" s="90">
        <f>'Express Input Form'!I46</f>
        <v>0</v>
      </c>
      <c r="H34" s="90">
        <f>'Express Input Form'!J46</f>
        <v>0</v>
      </c>
      <c r="I34" s="90" t="e">
        <f>ROUND('Express Input Form'!W46,2)</f>
        <v>#VALUE!</v>
      </c>
      <c r="J34" s="92"/>
      <c r="L34" s="93" t="str">
        <f>'Express Input Form'!Q46</f>
        <v/>
      </c>
      <c r="M34" s="93" t="str">
        <f>IFERROR(('Express Input Form'!V46*kWh_Rate)+('Express Input Form'!U46*kW_Rate),"")</f>
        <v/>
      </c>
      <c r="N34" s="93" t="str" cm="1">
        <f t="array" ref="N34">IFERROR(IF(TotalCappedIncentive&lt;&gt;Incentives_Total,"TRUE", "FALSE"),"")</f>
        <v/>
      </c>
      <c r="O34" s="90" t="str">
        <f>CONCATENATE("Exp ",'Express Input Form'!$W$5)</f>
        <v xml:space="preserve">Exp </v>
      </c>
      <c r="P34" s="90" t="str" cm="1">
        <f t="array" ref="P34">IFERROR(IF(M34&lt;&gt;"",VLOOKUP('Express Input Form'!$J$9:$K$9,'Dropdown Tables'!$B$2:$C$23,2,FALSE),""),)</f>
        <v/>
      </c>
      <c r="U34" s="93" t="str">
        <f t="shared" si="8"/>
        <v/>
      </c>
      <c r="V34" s="93" t="str">
        <f>IFERROR((L34-'Express Input Form'!X46)/M34,"")</f>
        <v/>
      </c>
      <c r="W34" s="96"/>
      <c r="Y34" s="136"/>
      <c r="Z34" s="92" t="str">
        <f>'Express Input Form'!O46</f>
        <v/>
      </c>
      <c r="AA34" s="90">
        <f t="shared" si="9"/>
        <v>0</v>
      </c>
      <c r="AB34" s="90">
        <f t="shared" si="10"/>
        <v>0</v>
      </c>
      <c r="AC34" s="90" t="e">
        <f t="shared" si="4"/>
        <v>#VALUE!</v>
      </c>
      <c r="AD34" s="90">
        <f>'Express Input Form'!K46</f>
        <v>0</v>
      </c>
      <c r="AE34" s="93" t="str">
        <f t="shared" si="11"/>
        <v/>
      </c>
      <c r="AF34" s="93" t="str">
        <f t="shared" si="12"/>
        <v/>
      </c>
      <c r="AG34" s="90">
        <f t="shared" si="13"/>
        <v>0</v>
      </c>
      <c r="AH34" s="93" t="str">
        <f t="shared" ref="AH34:AH51" si="14">M34</f>
        <v/>
      </c>
    </row>
    <row r="35" spans="1:34" x14ac:dyDescent="0.3">
      <c r="A35" s="89">
        <f>'Express Input Form'!$AA$3</f>
        <v>0</v>
      </c>
      <c r="B35" s="90" t="str">
        <f>IFERROR(VLOOKUP(F35,'Measure Table'!$F$2:$S$600,2,FALSE), "")</f>
        <v/>
      </c>
      <c r="C35" s="90" t="str">
        <f>CONCATENATE(A35,"-",'Express Input Form'!B47,"-",F35)</f>
        <v>0-34-</v>
      </c>
      <c r="D35" s="91">
        <f>'Express Input Form'!$AA$5</f>
        <v>0</v>
      </c>
      <c r="F35" s="90" t="str">
        <f>IFERROR(VLOOKUP('Express Input Form'!O47,'Measure Table'!$E$2:$S$1179, 2, FALSE),"")</f>
        <v/>
      </c>
      <c r="G35" s="90">
        <f>'Express Input Form'!I47</f>
        <v>0</v>
      </c>
      <c r="H35" s="90">
        <f>'Express Input Form'!J47</f>
        <v>0</v>
      </c>
      <c r="I35" s="90" t="e">
        <f>ROUND('Express Input Form'!W47,2)</f>
        <v>#VALUE!</v>
      </c>
      <c r="J35" s="92"/>
      <c r="L35" s="93" t="str">
        <f>'Express Input Form'!Q47</f>
        <v/>
      </c>
      <c r="M35" s="93" t="str">
        <f>IFERROR(('Express Input Form'!V47*kWh_Rate)+('Express Input Form'!U47*kW_Rate),"")</f>
        <v/>
      </c>
      <c r="N35" s="93" t="str" cm="1">
        <f t="array" ref="N35">IFERROR(IF(TotalCappedIncentive&lt;&gt;Incentives_Total,"TRUE", "FALSE"),"")</f>
        <v/>
      </c>
      <c r="O35" s="90" t="str">
        <f>CONCATENATE("Exp ",'Express Input Form'!$W$5)</f>
        <v xml:space="preserve">Exp </v>
      </c>
      <c r="P35" s="90" t="str" cm="1">
        <f t="array" ref="P35">IFERROR(IF(M35&lt;&gt;"",VLOOKUP('Express Input Form'!$J$9:$K$9,'Dropdown Tables'!$B$2:$C$23,2,FALSE),""),)</f>
        <v/>
      </c>
      <c r="U35" s="93" t="str">
        <f t="shared" si="8"/>
        <v/>
      </c>
      <c r="V35" s="93" t="str">
        <f>IFERROR((L35-'Express Input Form'!X47)/M35,"")</f>
        <v/>
      </c>
      <c r="W35" s="96"/>
      <c r="Y35" s="136"/>
      <c r="Z35" s="92" t="str">
        <f>'Express Input Form'!O47</f>
        <v/>
      </c>
      <c r="AA35" s="90">
        <f t="shared" si="9"/>
        <v>0</v>
      </c>
      <c r="AB35" s="90">
        <f t="shared" si="10"/>
        <v>0</v>
      </c>
      <c r="AC35" s="90" t="e">
        <f t="shared" ref="AC35:AC51" si="15">I35</f>
        <v>#VALUE!</v>
      </c>
      <c r="AD35" s="90">
        <f>'Express Input Form'!K47</f>
        <v>0</v>
      </c>
      <c r="AE35" s="93" t="str">
        <f t="shared" si="11"/>
        <v/>
      </c>
      <c r="AF35" s="93" t="str">
        <f t="shared" si="12"/>
        <v/>
      </c>
      <c r="AG35" s="90">
        <f t="shared" si="13"/>
        <v>0</v>
      </c>
      <c r="AH35" s="93" t="str">
        <f t="shared" si="14"/>
        <v/>
      </c>
    </row>
    <row r="36" spans="1:34" x14ac:dyDescent="0.3">
      <c r="A36" s="89">
        <f>'Express Input Form'!$AA$3</f>
        <v>0</v>
      </c>
      <c r="B36" s="90" t="str">
        <f>IFERROR(VLOOKUP(F36,'Measure Table'!$F$2:$S$600,2,FALSE), "")</f>
        <v/>
      </c>
      <c r="C36" s="90" t="str">
        <f>CONCATENATE(A36,"-",'Express Input Form'!B48,"-",F36)</f>
        <v>0-35-</v>
      </c>
      <c r="D36" s="91">
        <f>'Express Input Form'!$AA$5</f>
        <v>0</v>
      </c>
      <c r="F36" s="90" t="str">
        <f>IFERROR(VLOOKUP('Express Input Form'!O48,'Measure Table'!$E$2:$S$1179, 2, FALSE),"")</f>
        <v/>
      </c>
      <c r="G36" s="90">
        <f>'Express Input Form'!I48</f>
        <v>0</v>
      </c>
      <c r="H36" s="90">
        <f>'Express Input Form'!J48</f>
        <v>0</v>
      </c>
      <c r="I36" s="90" t="e">
        <f>ROUND('Express Input Form'!W48,2)</f>
        <v>#VALUE!</v>
      </c>
      <c r="J36" s="92"/>
      <c r="L36" s="93" t="str">
        <f>'Express Input Form'!Q48</f>
        <v/>
      </c>
      <c r="M36" s="93" t="str">
        <f>IFERROR(('Express Input Form'!V48*kWh_Rate)+('Express Input Form'!U48*kW_Rate),"")</f>
        <v/>
      </c>
      <c r="N36" s="93" t="str" cm="1">
        <f t="array" ref="N36">IFERROR(IF(TotalCappedIncentive&lt;&gt;Incentives_Total,"TRUE", "FALSE"),"")</f>
        <v/>
      </c>
      <c r="O36" s="90" t="str">
        <f>CONCATENATE("Exp ",'Express Input Form'!$W$5)</f>
        <v xml:space="preserve">Exp </v>
      </c>
      <c r="P36" s="90" t="str" cm="1">
        <f t="array" ref="P36">IFERROR(IF(M36&lt;&gt;"",VLOOKUP('Express Input Form'!$J$9:$K$9,'Dropdown Tables'!$B$2:$C$23,2,FALSE),""),)</f>
        <v/>
      </c>
      <c r="U36" s="93" t="str">
        <f t="shared" si="8"/>
        <v/>
      </c>
      <c r="V36" s="93" t="str">
        <f>IFERROR((L36-'Express Input Form'!X48)/M36,"")</f>
        <v/>
      </c>
      <c r="W36" s="96"/>
      <c r="Y36" s="136"/>
      <c r="Z36" s="92" t="str">
        <f>'Express Input Form'!O48</f>
        <v/>
      </c>
      <c r="AA36" s="90">
        <f t="shared" si="9"/>
        <v>0</v>
      </c>
      <c r="AB36" s="90">
        <f t="shared" si="10"/>
        <v>0</v>
      </c>
      <c r="AC36" s="90" t="e">
        <f t="shared" si="15"/>
        <v>#VALUE!</v>
      </c>
      <c r="AD36" s="90">
        <f>'Express Input Form'!K48</f>
        <v>0</v>
      </c>
      <c r="AE36" s="93" t="str">
        <f t="shared" si="11"/>
        <v/>
      </c>
      <c r="AF36" s="93" t="str">
        <f t="shared" si="12"/>
        <v/>
      </c>
      <c r="AG36" s="90">
        <f t="shared" si="13"/>
        <v>0</v>
      </c>
      <c r="AH36" s="93" t="str">
        <f t="shared" si="14"/>
        <v/>
      </c>
    </row>
    <row r="37" spans="1:34" x14ac:dyDescent="0.3">
      <c r="A37" s="89">
        <f>'Express Input Form'!$AA$3</f>
        <v>0</v>
      </c>
      <c r="B37" s="90" t="str">
        <f>IFERROR(VLOOKUP(F37,'Measure Table'!$F$2:$S$600,2,FALSE), "")</f>
        <v/>
      </c>
      <c r="C37" s="90" t="str">
        <f>CONCATENATE(A37,"-",'Express Input Form'!B49,"-",F37)</f>
        <v>0-36-</v>
      </c>
      <c r="D37" s="91">
        <f>'Express Input Form'!$AA$5</f>
        <v>0</v>
      </c>
      <c r="F37" s="90" t="str">
        <f>IFERROR(VLOOKUP('Express Input Form'!O49,'Measure Table'!$E$2:$S$1179, 2, FALSE),"")</f>
        <v/>
      </c>
      <c r="G37" s="90">
        <f>'Express Input Form'!I49</f>
        <v>0</v>
      </c>
      <c r="H37" s="90">
        <f>'Express Input Form'!J49</f>
        <v>0</v>
      </c>
      <c r="I37" s="90" t="e">
        <f>ROUND('Express Input Form'!W49,2)</f>
        <v>#VALUE!</v>
      </c>
      <c r="J37" s="92"/>
      <c r="L37" s="93" t="str">
        <f>'Express Input Form'!Q49</f>
        <v/>
      </c>
      <c r="M37" s="93" t="str">
        <f>IFERROR(('Express Input Form'!V49*kWh_Rate)+('Express Input Form'!U49*kW_Rate),"")</f>
        <v/>
      </c>
      <c r="N37" s="93" t="str" cm="1">
        <f t="array" ref="N37">IFERROR(IF(TotalCappedIncentive&lt;&gt;Incentives_Total,"TRUE", "FALSE"),"")</f>
        <v/>
      </c>
      <c r="O37" s="90" t="str">
        <f>CONCATENATE("Exp ",'Express Input Form'!$W$5)</f>
        <v xml:space="preserve">Exp </v>
      </c>
      <c r="P37" s="90" t="str" cm="1">
        <f t="array" ref="P37">IFERROR(IF(M37&lt;&gt;"",VLOOKUP('Express Input Form'!$J$9:$K$9,'Dropdown Tables'!$B$2:$C$23,2,FALSE),""),)</f>
        <v/>
      </c>
      <c r="U37" s="93" t="str">
        <f t="shared" si="8"/>
        <v/>
      </c>
      <c r="V37" s="93" t="str">
        <f>IFERROR((L37-'Express Input Form'!X49)/M37,"")</f>
        <v/>
      </c>
      <c r="W37" s="96"/>
      <c r="Y37" s="136"/>
      <c r="Z37" s="92" t="str">
        <f>'Express Input Form'!O49</f>
        <v/>
      </c>
      <c r="AA37" s="90">
        <f t="shared" si="9"/>
        <v>0</v>
      </c>
      <c r="AB37" s="90">
        <f t="shared" si="10"/>
        <v>0</v>
      </c>
      <c r="AC37" s="90" t="e">
        <f t="shared" si="15"/>
        <v>#VALUE!</v>
      </c>
      <c r="AD37" s="90">
        <f>'Express Input Form'!K49</f>
        <v>0</v>
      </c>
      <c r="AE37" s="93" t="str">
        <f t="shared" si="11"/>
        <v/>
      </c>
      <c r="AF37" s="93" t="str">
        <f t="shared" si="12"/>
        <v/>
      </c>
      <c r="AG37" s="90">
        <f t="shared" si="13"/>
        <v>0</v>
      </c>
      <c r="AH37" s="93" t="str">
        <f t="shared" si="14"/>
        <v/>
      </c>
    </row>
    <row r="38" spans="1:34" x14ac:dyDescent="0.3">
      <c r="A38" s="89">
        <f>'Express Input Form'!$AA$3</f>
        <v>0</v>
      </c>
      <c r="B38" s="90" t="str">
        <f>IFERROR(VLOOKUP(F38,'Measure Table'!$F$2:$S$600,2,FALSE), "")</f>
        <v/>
      </c>
      <c r="C38" s="90" t="str">
        <f>CONCATENATE(A38,"-",'Express Input Form'!B50,"-",F38)</f>
        <v>0-37-</v>
      </c>
      <c r="D38" s="91">
        <f>'Express Input Form'!$AA$5</f>
        <v>0</v>
      </c>
      <c r="F38" s="90" t="str">
        <f>IFERROR(VLOOKUP('Express Input Form'!O50,'Measure Table'!$E$2:$S$1179, 2, FALSE),"")</f>
        <v/>
      </c>
      <c r="G38" s="90">
        <f>'Express Input Form'!I50</f>
        <v>0</v>
      </c>
      <c r="H38" s="90">
        <f>'Express Input Form'!J50</f>
        <v>0</v>
      </c>
      <c r="I38" s="90" t="e">
        <f>ROUND('Express Input Form'!W50,2)</f>
        <v>#VALUE!</v>
      </c>
      <c r="J38" s="92"/>
      <c r="L38" s="93" t="str">
        <f>'Express Input Form'!Q50</f>
        <v/>
      </c>
      <c r="M38" s="93" t="str">
        <f>IFERROR(('Express Input Form'!V50*kWh_Rate)+('Express Input Form'!U50*kW_Rate),"")</f>
        <v/>
      </c>
      <c r="N38" s="93" t="str" cm="1">
        <f t="array" ref="N38">IFERROR(IF(TotalCappedIncentive&lt;&gt;Incentives_Total,"TRUE", "FALSE"),"")</f>
        <v/>
      </c>
      <c r="O38" s="90" t="str">
        <f>CONCATENATE("Exp ",'Express Input Form'!$W$5)</f>
        <v xml:space="preserve">Exp </v>
      </c>
      <c r="P38" s="90" t="str" cm="1">
        <f t="array" ref="P38">IFERROR(IF(M38&lt;&gt;"",VLOOKUP('Express Input Form'!$J$9:$K$9,'Dropdown Tables'!$B$2:$C$23,2,FALSE),""),)</f>
        <v/>
      </c>
      <c r="U38" s="93" t="str">
        <f t="shared" si="8"/>
        <v/>
      </c>
      <c r="V38" s="93" t="str">
        <f>IFERROR((L38-'Express Input Form'!X50)/M38,"")</f>
        <v/>
      </c>
      <c r="W38" s="96"/>
      <c r="Y38" s="136"/>
      <c r="Z38" s="92" t="str">
        <f>'Express Input Form'!O50</f>
        <v/>
      </c>
      <c r="AA38" s="90">
        <f t="shared" si="9"/>
        <v>0</v>
      </c>
      <c r="AB38" s="90">
        <f t="shared" si="10"/>
        <v>0</v>
      </c>
      <c r="AC38" s="90" t="e">
        <f t="shared" si="15"/>
        <v>#VALUE!</v>
      </c>
      <c r="AD38" s="90">
        <f>'Express Input Form'!K50</f>
        <v>0</v>
      </c>
      <c r="AE38" s="93" t="str">
        <f t="shared" si="11"/>
        <v/>
      </c>
      <c r="AF38" s="93" t="str">
        <f t="shared" si="12"/>
        <v/>
      </c>
      <c r="AG38" s="90">
        <f t="shared" si="13"/>
        <v>0</v>
      </c>
      <c r="AH38" s="93" t="str">
        <f t="shared" si="14"/>
        <v/>
      </c>
    </row>
    <row r="39" spans="1:34" x14ac:dyDescent="0.3">
      <c r="A39" s="89">
        <f>'Express Input Form'!$AA$3</f>
        <v>0</v>
      </c>
      <c r="B39" s="90" t="str">
        <f>IFERROR(VLOOKUP(F39,'Measure Table'!$F$2:$S$600,2,FALSE), "")</f>
        <v/>
      </c>
      <c r="C39" s="90" t="str">
        <f>CONCATENATE(A39,"-",'Express Input Form'!B51,"-",F39)</f>
        <v>0-38-</v>
      </c>
      <c r="D39" s="91">
        <f>'Express Input Form'!$AA$5</f>
        <v>0</v>
      </c>
      <c r="F39" s="90" t="str">
        <f>IFERROR(VLOOKUP('Express Input Form'!O51,'Measure Table'!$E$2:$S$1179, 2, FALSE),"")</f>
        <v/>
      </c>
      <c r="G39" s="90">
        <f>'Express Input Form'!I51</f>
        <v>0</v>
      </c>
      <c r="H39" s="90">
        <f>'Express Input Form'!J51</f>
        <v>0</v>
      </c>
      <c r="I39" s="90" t="e">
        <f>ROUND('Express Input Form'!W51,2)</f>
        <v>#VALUE!</v>
      </c>
      <c r="J39" s="92"/>
      <c r="L39" s="93" t="str">
        <f>'Express Input Form'!Q51</f>
        <v/>
      </c>
      <c r="M39" s="93" t="str">
        <f>IFERROR(('Express Input Form'!V51*kWh_Rate)+('Express Input Form'!U51*kW_Rate),"")</f>
        <v/>
      </c>
      <c r="N39" s="93" t="str" cm="1">
        <f t="array" ref="N39">IFERROR(IF(TotalCappedIncentive&lt;&gt;Incentives_Total,"TRUE", "FALSE"),"")</f>
        <v/>
      </c>
      <c r="O39" s="90" t="str">
        <f>CONCATENATE("Exp ",'Express Input Form'!$W$5)</f>
        <v xml:space="preserve">Exp </v>
      </c>
      <c r="P39" s="90" t="str" cm="1">
        <f t="array" ref="P39">IFERROR(IF(M39&lt;&gt;"",VLOOKUP('Express Input Form'!$J$9:$K$9,'Dropdown Tables'!$B$2:$C$23,2,FALSE),""),)</f>
        <v/>
      </c>
      <c r="U39" s="93" t="str">
        <f t="shared" si="8"/>
        <v/>
      </c>
      <c r="V39" s="93" t="str">
        <f>IFERROR((L39-'Express Input Form'!X51)/M39,"")</f>
        <v/>
      </c>
      <c r="W39" s="96"/>
      <c r="Y39" s="136"/>
      <c r="Z39" s="92" t="str">
        <f>'Express Input Form'!O51</f>
        <v/>
      </c>
      <c r="AA39" s="90">
        <f t="shared" si="9"/>
        <v>0</v>
      </c>
      <c r="AB39" s="90">
        <f t="shared" si="10"/>
        <v>0</v>
      </c>
      <c r="AC39" s="90" t="e">
        <f t="shared" si="15"/>
        <v>#VALUE!</v>
      </c>
      <c r="AD39" s="90">
        <f>'Express Input Form'!K51</f>
        <v>0</v>
      </c>
      <c r="AE39" s="93" t="str">
        <f t="shared" si="11"/>
        <v/>
      </c>
      <c r="AF39" s="93" t="str">
        <f t="shared" si="12"/>
        <v/>
      </c>
      <c r="AG39" s="90">
        <f t="shared" si="13"/>
        <v>0</v>
      </c>
      <c r="AH39" s="93" t="str">
        <f t="shared" si="14"/>
        <v/>
      </c>
    </row>
    <row r="40" spans="1:34" x14ac:dyDescent="0.3">
      <c r="A40" s="89">
        <f>'Express Input Form'!$AA$3</f>
        <v>0</v>
      </c>
      <c r="B40" s="90" t="str">
        <f>IFERROR(VLOOKUP(F40,'Measure Table'!$F$2:$S$600,2,FALSE), "")</f>
        <v/>
      </c>
      <c r="C40" s="90" t="str">
        <f>CONCATENATE(A40,"-",'Express Input Form'!B52,"-",F40)</f>
        <v>0-39-</v>
      </c>
      <c r="D40" s="91">
        <f>'Express Input Form'!$AA$5</f>
        <v>0</v>
      </c>
      <c r="F40" s="90" t="str">
        <f>IFERROR(VLOOKUP('Express Input Form'!O52,'Measure Table'!$E$2:$S$1179, 2, FALSE),"")</f>
        <v/>
      </c>
      <c r="G40" s="90">
        <f>'Express Input Form'!I52</f>
        <v>0</v>
      </c>
      <c r="H40" s="90">
        <f>'Express Input Form'!J52</f>
        <v>0</v>
      </c>
      <c r="I40" s="90" t="e">
        <f>ROUND('Express Input Form'!W52,2)</f>
        <v>#VALUE!</v>
      </c>
      <c r="J40" s="92"/>
      <c r="L40" s="93" t="str">
        <f>'Express Input Form'!Q52</f>
        <v/>
      </c>
      <c r="M40" s="93" t="str">
        <f>IFERROR(('Express Input Form'!V52*kWh_Rate)+('Express Input Form'!U52*kW_Rate),"")</f>
        <v/>
      </c>
      <c r="N40" s="93" t="str" cm="1">
        <f t="array" ref="N40">IFERROR(IF(TotalCappedIncentive&lt;&gt;Incentives_Total,"TRUE", "FALSE"),"")</f>
        <v/>
      </c>
      <c r="O40" s="90" t="str">
        <f>CONCATENATE("Exp ",'Express Input Form'!$W$5)</f>
        <v xml:space="preserve">Exp </v>
      </c>
      <c r="P40" s="90" t="str" cm="1">
        <f t="array" ref="P40">IFERROR(IF(M40&lt;&gt;"",VLOOKUP('Express Input Form'!$J$9:$K$9,'Dropdown Tables'!$B$2:$C$23,2,FALSE),""),)</f>
        <v/>
      </c>
      <c r="U40" s="93" t="str">
        <f t="shared" si="8"/>
        <v/>
      </c>
      <c r="V40" s="93" t="str">
        <f>IFERROR((L40-'Express Input Form'!X52)/M40,"")</f>
        <v/>
      </c>
      <c r="W40" s="96"/>
      <c r="Y40" s="136"/>
      <c r="Z40" s="92" t="str">
        <f>'Express Input Form'!O52</f>
        <v/>
      </c>
      <c r="AA40" s="90">
        <f t="shared" si="9"/>
        <v>0</v>
      </c>
      <c r="AB40" s="90">
        <f t="shared" si="10"/>
        <v>0</v>
      </c>
      <c r="AC40" s="90" t="e">
        <f t="shared" si="15"/>
        <v>#VALUE!</v>
      </c>
      <c r="AD40" s="90">
        <f>'Express Input Form'!K52</f>
        <v>0</v>
      </c>
      <c r="AE40" s="93" t="str">
        <f t="shared" si="11"/>
        <v/>
      </c>
      <c r="AF40" s="93" t="str">
        <f t="shared" si="12"/>
        <v/>
      </c>
      <c r="AG40" s="90">
        <f t="shared" si="13"/>
        <v>0</v>
      </c>
      <c r="AH40" s="93" t="str">
        <f t="shared" si="14"/>
        <v/>
      </c>
    </row>
    <row r="41" spans="1:34" x14ac:dyDescent="0.3">
      <c r="A41" s="89">
        <f>'Express Input Form'!$AA$3</f>
        <v>0</v>
      </c>
      <c r="B41" s="90" t="str">
        <f>IFERROR(VLOOKUP(F41,'Measure Table'!$F$2:$S$600,2,FALSE), "")</f>
        <v/>
      </c>
      <c r="C41" s="90" t="str">
        <f>CONCATENATE(A41,"-",'Express Input Form'!B53,"-",F41)</f>
        <v>0-40-</v>
      </c>
      <c r="D41" s="91">
        <f>'Express Input Form'!$AA$5</f>
        <v>0</v>
      </c>
      <c r="F41" s="90" t="str">
        <f>IFERROR(VLOOKUP('Express Input Form'!O53,'Measure Table'!$E$2:$S$1179, 2, FALSE),"")</f>
        <v/>
      </c>
      <c r="G41" s="90">
        <f>'Express Input Form'!I53</f>
        <v>0</v>
      </c>
      <c r="H41" s="90">
        <f>'Express Input Form'!J53</f>
        <v>0</v>
      </c>
      <c r="I41" s="90" t="e">
        <f>ROUND('Express Input Form'!W53,2)</f>
        <v>#VALUE!</v>
      </c>
      <c r="J41" s="92"/>
      <c r="L41" s="93" t="str">
        <f>'Express Input Form'!Q53</f>
        <v/>
      </c>
      <c r="M41" s="93" t="str">
        <f>IFERROR(('Express Input Form'!V53*kWh_Rate)+('Express Input Form'!U53*kW_Rate),"")</f>
        <v/>
      </c>
      <c r="N41" s="93" t="str" cm="1">
        <f t="array" ref="N41">IFERROR(IF(TotalCappedIncentive&lt;&gt;Incentives_Total,"TRUE", "FALSE"),"")</f>
        <v/>
      </c>
      <c r="O41" s="90" t="str">
        <f>CONCATENATE("Exp ",'Express Input Form'!$W$5)</f>
        <v xml:space="preserve">Exp </v>
      </c>
      <c r="P41" s="90" t="str" cm="1">
        <f t="array" ref="P41">IFERROR(IF(M41&lt;&gt;"",VLOOKUP('Express Input Form'!$J$9:$K$9,'Dropdown Tables'!$B$2:$C$23,2,FALSE),""),)</f>
        <v/>
      </c>
      <c r="U41" s="93" t="str">
        <f t="shared" si="8"/>
        <v/>
      </c>
      <c r="V41" s="93" t="str">
        <f>IFERROR((L41-'Express Input Form'!X53)/M41,"")</f>
        <v/>
      </c>
      <c r="W41" s="96"/>
      <c r="Y41" s="136"/>
      <c r="Z41" s="92" t="str">
        <f>'Express Input Form'!O53</f>
        <v/>
      </c>
      <c r="AA41" s="90">
        <f t="shared" si="9"/>
        <v>0</v>
      </c>
      <c r="AB41" s="90">
        <f t="shared" si="10"/>
        <v>0</v>
      </c>
      <c r="AC41" s="90" t="e">
        <f t="shared" si="15"/>
        <v>#VALUE!</v>
      </c>
      <c r="AD41" s="90">
        <f>'Express Input Form'!K53</f>
        <v>0</v>
      </c>
      <c r="AE41" s="93" t="str">
        <f t="shared" si="11"/>
        <v/>
      </c>
      <c r="AF41" s="93" t="str">
        <f t="shared" si="12"/>
        <v/>
      </c>
      <c r="AG41" s="90">
        <f t="shared" si="13"/>
        <v>0</v>
      </c>
      <c r="AH41" s="93" t="str">
        <f t="shared" si="14"/>
        <v/>
      </c>
    </row>
    <row r="42" spans="1:34" x14ac:dyDescent="0.3">
      <c r="A42" s="89">
        <f>'Express Input Form'!$AA$3</f>
        <v>0</v>
      </c>
      <c r="B42" s="90" t="str">
        <f>IFERROR(VLOOKUP(F42,'Measure Table'!$F$2:$S$600,2,FALSE), "")</f>
        <v/>
      </c>
      <c r="C42" s="90" t="str">
        <f>CONCATENATE(A42,"-",'Express Input Form'!B54,"-",F42)</f>
        <v>0-41-</v>
      </c>
      <c r="D42" s="91">
        <f>'Express Input Form'!$AA$5</f>
        <v>0</v>
      </c>
      <c r="F42" s="90" t="str">
        <f>IFERROR(VLOOKUP('Express Input Form'!O54,'Measure Table'!$E$2:$S$1179, 2, FALSE),"")</f>
        <v/>
      </c>
      <c r="G42" s="90">
        <f>'Express Input Form'!I54</f>
        <v>0</v>
      </c>
      <c r="H42" s="90">
        <f>'Express Input Form'!J54</f>
        <v>0</v>
      </c>
      <c r="I42" s="90" t="e">
        <f>ROUND('Express Input Form'!W54,2)</f>
        <v>#VALUE!</v>
      </c>
      <c r="J42" s="92"/>
      <c r="L42" s="93" t="str">
        <f>'Express Input Form'!Q54</f>
        <v/>
      </c>
      <c r="M42" s="93" t="str">
        <f>IFERROR(('Express Input Form'!V54*kWh_Rate)+('Express Input Form'!U54*kW_Rate),"")</f>
        <v/>
      </c>
      <c r="N42" s="93" t="str" cm="1">
        <f t="array" ref="N42">IFERROR(IF(TotalCappedIncentive&lt;&gt;Incentives_Total,"TRUE", "FALSE"),"")</f>
        <v/>
      </c>
      <c r="O42" s="90" t="str">
        <f>CONCATENATE("Exp ",'Express Input Form'!$W$5)</f>
        <v xml:space="preserve">Exp </v>
      </c>
      <c r="P42" s="90" t="str" cm="1">
        <f t="array" ref="P42">IFERROR(IF(M42&lt;&gt;"",VLOOKUP('Express Input Form'!$J$9:$K$9,'Dropdown Tables'!$B$2:$C$23,2,FALSE),""),)</f>
        <v/>
      </c>
      <c r="U42" s="93" t="str">
        <f t="shared" si="8"/>
        <v/>
      </c>
      <c r="V42" s="93" t="str">
        <f>IFERROR((L42-'Express Input Form'!X54)/M42,"")</f>
        <v/>
      </c>
      <c r="W42" s="96"/>
      <c r="Y42" s="136"/>
      <c r="Z42" s="92" t="str">
        <f>'Express Input Form'!O54</f>
        <v/>
      </c>
      <c r="AA42" s="90">
        <f t="shared" si="9"/>
        <v>0</v>
      </c>
      <c r="AB42" s="90">
        <f t="shared" si="10"/>
        <v>0</v>
      </c>
      <c r="AC42" s="90" t="e">
        <f t="shared" si="15"/>
        <v>#VALUE!</v>
      </c>
      <c r="AD42" s="90">
        <f>'Express Input Form'!K54</f>
        <v>0</v>
      </c>
      <c r="AE42" s="93" t="str">
        <f t="shared" si="11"/>
        <v/>
      </c>
      <c r="AF42" s="93" t="str">
        <f t="shared" si="12"/>
        <v/>
      </c>
      <c r="AG42" s="90">
        <f t="shared" si="13"/>
        <v>0</v>
      </c>
      <c r="AH42" s="93" t="str">
        <f t="shared" si="14"/>
        <v/>
      </c>
    </row>
    <row r="43" spans="1:34" x14ac:dyDescent="0.3">
      <c r="A43" s="89">
        <f>'Express Input Form'!$AA$3</f>
        <v>0</v>
      </c>
      <c r="B43" s="90" t="str">
        <f>IFERROR(VLOOKUP(F43,'Measure Table'!$F$2:$S$600,2,FALSE), "")</f>
        <v/>
      </c>
      <c r="C43" s="90" t="str">
        <f>CONCATENATE(A43,"-",'Express Input Form'!B55,"-",F43)</f>
        <v>0-42-</v>
      </c>
      <c r="D43" s="91">
        <f>'Express Input Form'!$AA$5</f>
        <v>0</v>
      </c>
      <c r="F43" s="90" t="str">
        <f>IFERROR(VLOOKUP('Express Input Form'!O55,'Measure Table'!$E$2:$S$1179, 2, FALSE),"")</f>
        <v/>
      </c>
      <c r="G43" s="90">
        <f>'Express Input Form'!I55</f>
        <v>0</v>
      </c>
      <c r="H43" s="90">
        <f>'Express Input Form'!J55</f>
        <v>0</v>
      </c>
      <c r="I43" s="90" t="e">
        <f>ROUND('Express Input Form'!W55,2)</f>
        <v>#VALUE!</v>
      </c>
      <c r="J43" s="92"/>
      <c r="L43" s="93" t="str">
        <f>'Express Input Form'!Q55</f>
        <v/>
      </c>
      <c r="M43" s="93" t="str">
        <f>IFERROR(('Express Input Form'!V55*kWh_Rate)+('Express Input Form'!U55*kW_Rate),"")</f>
        <v/>
      </c>
      <c r="N43" s="93" t="str" cm="1">
        <f t="array" ref="N43">IFERROR(IF(TotalCappedIncentive&lt;&gt;Incentives_Total,"TRUE", "FALSE"),"")</f>
        <v/>
      </c>
      <c r="O43" s="90" t="str">
        <f>CONCATENATE("Exp ",'Express Input Form'!$W$5)</f>
        <v xml:space="preserve">Exp </v>
      </c>
      <c r="P43" s="90" t="str" cm="1">
        <f t="array" ref="P43">IFERROR(IF(M43&lt;&gt;"",VLOOKUP('Express Input Form'!$J$9:$K$9,'Dropdown Tables'!$B$2:$C$23,2,FALSE),""),)</f>
        <v/>
      </c>
      <c r="U43" s="93" t="str">
        <f t="shared" si="8"/>
        <v/>
      </c>
      <c r="V43" s="93" t="str">
        <f>IFERROR((L43-'Express Input Form'!X55)/M43,"")</f>
        <v/>
      </c>
      <c r="W43" s="96"/>
      <c r="Y43" s="136"/>
      <c r="Z43" s="92" t="str">
        <f>'Express Input Form'!O55</f>
        <v/>
      </c>
      <c r="AA43" s="90">
        <f t="shared" si="9"/>
        <v>0</v>
      </c>
      <c r="AB43" s="90">
        <f t="shared" si="10"/>
        <v>0</v>
      </c>
      <c r="AC43" s="90" t="e">
        <f t="shared" si="15"/>
        <v>#VALUE!</v>
      </c>
      <c r="AD43" s="90">
        <f>'Express Input Form'!K55</f>
        <v>0</v>
      </c>
      <c r="AE43" s="93" t="str">
        <f t="shared" si="11"/>
        <v/>
      </c>
      <c r="AF43" s="93" t="str">
        <f t="shared" si="12"/>
        <v/>
      </c>
      <c r="AG43" s="90">
        <f t="shared" si="13"/>
        <v>0</v>
      </c>
      <c r="AH43" s="93" t="str">
        <f t="shared" si="14"/>
        <v/>
      </c>
    </row>
    <row r="44" spans="1:34" x14ac:dyDescent="0.3">
      <c r="A44" s="89">
        <f>'Express Input Form'!$AA$3</f>
        <v>0</v>
      </c>
      <c r="B44" s="90" t="str">
        <f>IFERROR(VLOOKUP(F44,'Measure Table'!$F$2:$S$600,2,FALSE), "")</f>
        <v/>
      </c>
      <c r="C44" s="90" t="str">
        <f>CONCATENATE(A44,"-",'Express Input Form'!B56,"-",F44)</f>
        <v>0-43-</v>
      </c>
      <c r="D44" s="91">
        <f>'Express Input Form'!$AA$5</f>
        <v>0</v>
      </c>
      <c r="F44" s="90" t="str">
        <f>IFERROR(VLOOKUP('Express Input Form'!O56,'Measure Table'!$E$2:$S$1179, 2, FALSE),"")</f>
        <v/>
      </c>
      <c r="G44" s="90">
        <f>'Express Input Form'!I56</f>
        <v>0</v>
      </c>
      <c r="H44" s="90">
        <f>'Express Input Form'!J56</f>
        <v>0</v>
      </c>
      <c r="I44" s="90" t="e">
        <f>ROUND('Express Input Form'!W56,2)</f>
        <v>#VALUE!</v>
      </c>
      <c r="J44" s="92"/>
      <c r="L44" s="93" t="str">
        <f>'Express Input Form'!Q56</f>
        <v/>
      </c>
      <c r="M44" s="93" t="str">
        <f>IFERROR(('Express Input Form'!V56*kWh_Rate)+('Express Input Form'!U56*kW_Rate),"")</f>
        <v/>
      </c>
      <c r="N44" s="93" t="str" cm="1">
        <f t="array" ref="N44">IFERROR(IF(TotalCappedIncentive&lt;&gt;Incentives_Total,"TRUE", "FALSE"),"")</f>
        <v/>
      </c>
      <c r="O44" s="90" t="str">
        <f>CONCATENATE("Exp ",'Express Input Form'!$W$5)</f>
        <v xml:space="preserve">Exp </v>
      </c>
      <c r="P44" s="90" t="str" cm="1">
        <f t="array" ref="P44">IFERROR(IF(M44&lt;&gt;"",VLOOKUP('Express Input Form'!$J$9:$K$9,'Dropdown Tables'!$B$2:$C$23,2,FALSE),""),)</f>
        <v/>
      </c>
      <c r="U44" s="93" t="str">
        <f t="shared" si="8"/>
        <v/>
      </c>
      <c r="V44" s="93" t="str">
        <f>IFERROR((L44-'Express Input Form'!X56)/M44,"")</f>
        <v/>
      </c>
      <c r="W44" s="96"/>
      <c r="Y44" s="136"/>
      <c r="Z44" s="92" t="str">
        <f>'Express Input Form'!O56</f>
        <v/>
      </c>
      <c r="AA44" s="90">
        <f t="shared" si="9"/>
        <v>0</v>
      </c>
      <c r="AB44" s="90">
        <f t="shared" si="10"/>
        <v>0</v>
      </c>
      <c r="AC44" s="90" t="e">
        <f t="shared" si="15"/>
        <v>#VALUE!</v>
      </c>
      <c r="AD44" s="90">
        <f>'Express Input Form'!K56</f>
        <v>0</v>
      </c>
      <c r="AE44" s="93" t="str">
        <f t="shared" si="11"/>
        <v/>
      </c>
      <c r="AF44" s="93" t="str">
        <f t="shared" si="12"/>
        <v/>
      </c>
      <c r="AG44" s="90">
        <f t="shared" si="13"/>
        <v>0</v>
      </c>
      <c r="AH44" s="93" t="str">
        <f t="shared" si="14"/>
        <v/>
      </c>
    </row>
    <row r="45" spans="1:34" x14ac:dyDescent="0.3">
      <c r="A45" s="89">
        <f>'Express Input Form'!$AA$3</f>
        <v>0</v>
      </c>
      <c r="B45" s="90" t="str">
        <f>IFERROR(VLOOKUP(F45,'Measure Table'!$F$2:$S$600,2,FALSE), "")</f>
        <v/>
      </c>
      <c r="C45" s="90" t="str">
        <f>CONCATENATE(A45,"-",'Express Input Form'!B57,"-",F45)</f>
        <v>0-44-</v>
      </c>
      <c r="D45" s="91">
        <f>'Express Input Form'!$AA$5</f>
        <v>0</v>
      </c>
      <c r="F45" s="90" t="str">
        <f>IFERROR(VLOOKUP('Express Input Form'!O57,'Measure Table'!$E$2:$S$1179, 2, FALSE),"")</f>
        <v/>
      </c>
      <c r="G45" s="90">
        <f>'Express Input Form'!I57</f>
        <v>0</v>
      </c>
      <c r="H45" s="90">
        <f>'Express Input Form'!J57</f>
        <v>0</v>
      </c>
      <c r="I45" s="90" t="e">
        <f>ROUND('Express Input Form'!W57,2)</f>
        <v>#VALUE!</v>
      </c>
      <c r="J45" s="92"/>
      <c r="L45" s="93" t="str">
        <f>'Express Input Form'!Q57</f>
        <v/>
      </c>
      <c r="M45" s="93" t="str">
        <f>IFERROR(('Express Input Form'!V57*kWh_Rate)+('Express Input Form'!U57*kW_Rate),"")</f>
        <v/>
      </c>
      <c r="N45" s="93" t="str" cm="1">
        <f t="array" ref="N45">IFERROR(IF(TotalCappedIncentive&lt;&gt;Incentives_Total,"TRUE", "FALSE"),"")</f>
        <v/>
      </c>
      <c r="O45" s="90" t="str">
        <f>CONCATENATE("Exp ",'Express Input Form'!$W$5)</f>
        <v xml:space="preserve">Exp </v>
      </c>
      <c r="P45" s="90" t="str" cm="1">
        <f t="array" ref="P45">IFERROR(IF(M45&lt;&gt;"",VLOOKUP('Express Input Form'!$J$9:$K$9,'Dropdown Tables'!$B$2:$C$23,2,FALSE),""),)</f>
        <v/>
      </c>
      <c r="U45" s="93" t="str">
        <f t="shared" si="8"/>
        <v/>
      </c>
      <c r="V45" s="93" t="str">
        <f>IFERROR((L45-'Express Input Form'!X57)/M45,"")</f>
        <v/>
      </c>
      <c r="W45" s="96"/>
      <c r="Y45" s="136"/>
      <c r="Z45" s="92" t="str">
        <f>'Express Input Form'!O57</f>
        <v/>
      </c>
      <c r="AA45" s="90">
        <f t="shared" si="9"/>
        <v>0</v>
      </c>
      <c r="AB45" s="90">
        <f t="shared" si="10"/>
        <v>0</v>
      </c>
      <c r="AC45" s="90" t="e">
        <f t="shared" si="15"/>
        <v>#VALUE!</v>
      </c>
      <c r="AD45" s="90">
        <f>'Express Input Form'!K57</f>
        <v>0</v>
      </c>
      <c r="AE45" s="93" t="str">
        <f t="shared" si="11"/>
        <v/>
      </c>
      <c r="AF45" s="93" t="str">
        <f t="shared" si="12"/>
        <v/>
      </c>
      <c r="AG45" s="90">
        <f t="shared" si="13"/>
        <v>0</v>
      </c>
      <c r="AH45" s="93" t="str">
        <f t="shared" si="14"/>
        <v/>
      </c>
    </row>
    <row r="46" spans="1:34" x14ac:dyDescent="0.3">
      <c r="A46" s="89">
        <f>'Express Input Form'!$AA$3</f>
        <v>0</v>
      </c>
      <c r="B46" s="90" t="str">
        <f>IFERROR(VLOOKUP(F46,'Measure Table'!$F$2:$S$600,2,FALSE), "")</f>
        <v/>
      </c>
      <c r="C46" s="90" t="str">
        <f>CONCATENATE(A46,"-",'Express Input Form'!B58,"-",F46)</f>
        <v>0-45-</v>
      </c>
      <c r="D46" s="91">
        <f>'Express Input Form'!$AA$5</f>
        <v>0</v>
      </c>
      <c r="F46" s="90" t="str">
        <f>IFERROR(VLOOKUP('Express Input Form'!O58,'Measure Table'!$E$2:$S$1179, 2, FALSE),"")</f>
        <v/>
      </c>
      <c r="G46" s="90">
        <f>'Express Input Form'!I58</f>
        <v>0</v>
      </c>
      <c r="H46" s="90">
        <f>'Express Input Form'!J58</f>
        <v>0</v>
      </c>
      <c r="I46" s="90" t="e">
        <f>ROUND('Express Input Form'!W58,2)</f>
        <v>#VALUE!</v>
      </c>
      <c r="J46" s="92"/>
      <c r="L46" s="93" t="str">
        <f>'Express Input Form'!Q58</f>
        <v/>
      </c>
      <c r="M46" s="93" t="str">
        <f>IFERROR(('Express Input Form'!V58*kWh_Rate)+('Express Input Form'!U58*kW_Rate),"")</f>
        <v/>
      </c>
      <c r="N46" s="93" t="str" cm="1">
        <f t="array" ref="N46">IFERROR(IF(TotalCappedIncentive&lt;&gt;Incentives_Total,"TRUE", "FALSE"),"")</f>
        <v/>
      </c>
      <c r="O46" s="90" t="str">
        <f>CONCATENATE("Exp ",'Express Input Form'!$W$5)</f>
        <v xml:space="preserve">Exp </v>
      </c>
      <c r="P46" s="90" t="str" cm="1">
        <f t="array" ref="P46">IFERROR(IF(M46&lt;&gt;"",VLOOKUP('Express Input Form'!$J$9:$K$9,'Dropdown Tables'!$B$2:$C$23,2,FALSE),""),)</f>
        <v/>
      </c>
      <c r="U46" s="93" t="str">
        <f t="shared" si="8"/>
        <v/>
      </c>
      <c r="V46" s="93" t="str">
        <f>IFERROR((L46-'Express Input Form'!X58)/M46,"")</f>
        <v/>
      </c>
      <c r="W46" s="96"/>
      <c r="Y46" s="136"/>
      <c r="Z46" s="92" t="str">
        <f>'Express Input Form'!O58</f>
        <v/>
      </c>
      <c r="AA46" s="90">
        <f t="shared" si="9"/>
        <v>0</v>
      </c>
      <c r="AB46" s="90">
        <f t="shared" si="10"/>
        <v>0</v>
      </c>
      <c r="AC46" s="90" t="e">
        <f t="shared" si="15"/>
        <v>#VALUE!</v>
      </c>
      <c r="AD46" s="90">
        <f>'Express Input Form'!K58</f>
        <v>0</v>
      </c>
      <c r="AE46" s="93" t="str">
        <f t="shared" si="11"/>
        <v/>
      </c>
      <c r="AF46" s="93" t="str">
        <f t="shared" si="12"/>
        <v/>
      </c>
      <c r="AG46" s="90">
        <f t="shared" si="13"/>
        <v>0</v>
      </c>
      <c r="AH46" s="93" t="str">
        <f t="shared" si="14"/>
        <v/>
      </c>
    </row>
    <row r="47" spans="1:34" x14ac:dyDescent="0.3">
      <c r="A47" s="89">
        <f>'Express Input Form'!$AA$3</f>
        <v>0</v>
      </c>
      <c r="B47" s="90" t="str">
        <f>IFERROR(VLOOKUP(F47,'Measure Table'!$F$2:$S$600,2,FALSE), "")</f>
        <v/>
      </c>
      <c r="C47" s="90" t="str">
        <f>CONCATENATE(A47,"-",'Express Input Form'!B59,"-",F47)</f>
        <v>0-46-</v>
      </c>
      <c r="D47" s="91">
        <f>'Express Input Form'!$AA$5</f>
        <v>0</v>
      </c>
      <c r="F47" s="90" t="str">
        <f>IFERROR(VLOOKUP('Express Input Form'!O59,'Measure Table'!$E$2:$S$1179, 2, FALSE),"")</f>
        <v/>
      </c>
      <c r="G47" s="90">
        <f>'Express Input Form'!I59</f>
        <v>0</v>
      </c>
      <c r="H47" s="90">
        <f>'Express Input Form'!J59</f>
        <v>0</v>
      </c>
      <c r="I47" s="90" t="e">
        <f>ROUND('Express Input Form'!W59,2)</f>
        <v>#VALUE!</v>
      </c>
      <c r="J47" s="92"/>
      <c r="L47" s="93" t="str">
        <f>'Express Input Form'!Q59</f>
        <v/>
      </c>
      <c r="M47" s="93" t="str">
        <f>IFERROR(('Express Input Form'!V59*kWh_Rate)+('Express Input Form'!U59*kW_Rate),"")</f>
        <v/>
      </c>
      <c r="N47" s="93" t="str" cm="1">
        <f t="array" ref="N47">IFERROR(IF(TotalCappedIncentive&lt;&gt;Incentives_Total,"TRUE", "FALSE"),"")</f>
        <v/>
      </c>
      <c r="O47" s="90" t="str">
        <f>CONCATENATE("Exp ",'Express Input Form'!$W$5)</f>
        <v xml:space="preserve">Exp </v>
      </c>
      <c r="P47" s="90" t="str" cm="1">
        <f t="array" ref="P47">IFERROR(IF(M47&lt;&gt;"",VLOOKUP('Express Input Form'!$J$9:$K$9,'Dropdown Tables'!$B$2:$C$23,2,FALSE),""),)</f>
        <v/>
      </c>
      <c r="U47" s="93" t="str">
        <f t="shared" si="8"/>
        <v/>
      </c>
      <c r="V47" s="93" t="str">
        <f>IFERROR((L47-'Express Input Form'!X59)/M47,"")</f>
        <v/>
      </c>
      <c r="W47" s="96"/>
      <c r="Y47" s="136"/>
      <c r="Z47" s="92" t="str">
        <f>'Express Input Form'!O59</f>
        <v/>
      </c>
      <c r="AA47" s="90">
        <f t="shared" si="9"/>
        <v>0</v>
      </c>
      <c r="AB47" s="90">
        <f t="shared" si="10"/>
        <v>0</v>
      </c>
      <c r="AC47" s="90" t="e">
        <f t="shared" si="15"/>
        <v>#VALUE!</v>
      </c>
      <c r="AD47" s="90">
        <f>'Express Input Form'!K59</f>
        <v>0</v>
      </c>
      <c r="AE47" s="93" t="str">
        <f t="shared" si="11"/>
        <v/>
      </c>
      <c r="AF47" s="93" t="str">
        <f t="shared" si="12"/>
        <v/>
      </c>
      <c r="AG47" s="90">
        <f t="shared" si="13"/>
        <v>0</v>
      </c>
      <c r="AH47" s="93" t="str">
        <f t="shared" si="14"/>
        <v/>
      </c>
    </row>
    <row r="48" spans="1:34" x14ac:dyDescent="0.3">
      <c r="A48" s="89">
        <f>'Express Input Form'!$AA$3</f>
        <v>0</v>
      </c>
      <c r="B48" s="90" t="str">
        <f>IFERROR(VLOOKUP(F48,'Measure Table'!$F$2:$S$600,2,FALSE), "")</f>
        <v/>
      </c>
      <c r="C48" s="90" t="str">
        <f>CONCATENATE(A48,"-",'Express Input Form'!B60,"-",F48)</f>
        <v>0-47-</v>
      </c>
      <c r="D48" s="91">
        <f>'Express Input Form'!$AA$5</f>
        <v>0</v>
      </c>
      <c r="F48" s="90" t="str">
        <f>IFERROR(VLOOKUP('Express Input Form'!O60,'Measure Table'!$E$2:$S$1179, 2, FALSE),"")</f>
        <v/>
      </c>
      <c r="G48" s="90">
        <f>'Express Input Form'!I60</f>
        <v>0</v>
      </c>
      <c r="H48" s="90">
        <f>'Express Input Form'!J60</f>
        <v>0</v>
      </c>
      <c r="I48" s="90" t="e">
        <f>ROUND('Express Input Form'!W60,2)</f>
        <v>#VALUE!</v>
      </c>
      <c r="J48" s="92"/>
      <c r="L48" s="93" t="str">
        <f>'Express Input Form'!Q60</f>
        <v/>
      </c>
      <c r="M48" s="93" t="str">
        <f>IFERROR(('Express Input Form'!V60*kWh_Rate)+('Express Input Form'!U60*kW_Rate),"")</f>
        <v/>
      </c>
      <c r="N48" s="93" t="str" cm="1">
        <f t="array" ref="N48">IFERROR(IF(TotalCappedIncentive&lt;&gt;Incentives_Total,"TRUE", "FALSE"),"")</f>
        <v/>
      </c>
      <c r="O48" s="90" t="str">
        <f>CONCATENATE("Exp ",'Express Input Form'!$W$5)</f>
        <v xml:space="preserve">Exp </v>
      </c>
      <c r="P48" s="90" t="str" cm="1">
        <f t="array" ref="P48">IFERROR(IF(M48&lt;&gt;"",VLOOKUP('Express Input Form'!$J$9:$K$9,'Dropdown Tables'!$B$2:$C$23,2,FALSE),""),)</f>
        <v/>
      </c>
      <c r="U48" s="93" t="str">
        <f t="shared" si="8"/>
        <v/>
      </c>
      <c r="V48" s="93" t="str">
        <f>IFERROR((L48-'Express Input Form'!X60)/M48,"")</f>
        <v/>
      </c>
      <c r="W48" s="96"/>
      <c r="Y48" s="136"/>
      <c r="Z48" s="92" t="str">
        <f>'Express Input Form'!O60</f>
        <v/>
      </c>
      <c r="AA48" s="90">
        <f t="shared" si="9"/>
        <v>0</v>
      </c>
      <c r="AB48" s="90">
        <f t="shared" si="10"/>
        <v>0</v>
      </c>
      <c r="AC48" s="90" t="e">
        <f t="shared" si="15"/>
        <v>#VALUE!</v>
      </c>
      <c r="AD48" s="90">
        <f>'Express Input Form'!K60</f>
        <v>0</v>
      </c>
      <c r="AE48" s="93" t="str">
        <f t="shared" si="11"/>
        <v/>
      </c>
      <c r="AF48" s="93" t="str">
        <f t="shared" si="12"/>
        <v/>
      </c>
      <c r="AG48" s="90">
        <f t="shared" si="13"/>
        <v>0</v>
      </c>
      <c r="AH48" s="93" t="str">
        <f t="shared" si="14"/>
        <v/>
      </c>
    </row>
    <row r="49" spans="1:34" x14ac:dyDescent="0.3">
      <c r="A49" s="89">
        <f>'Express Input Form'!$AA$3</f>
        <v>0</v>
      </c>
      <c r="B49" s="90" t="str">
        <f>IFERROR(VLOOKUP(F49,'Measure Table'!$F$2:$S$600,2,FALSE), "")</f>
        <v/>
      </c>
      <c r="C49" s="90" t="str">
        <f>CONCATENATE(A49,"-",'Express Input Form'!B61,"-",F49)</f>
        <v>0-48-</v>
      </c>
      <c r="D49" s="91">
        <f>'Express Input Form'!$AA$5</f>
        <v>0</v>
      </c>
      <c r="F49" s="90" t="str">
        <f>IFERROR(VLOOKUP('Express Input Form'!O61,'Measure Table'!$E$2:$S$1179, 2, FALSE),"")</f>
        <v/>
      </c>
      <c r="G49" s="90">
        <f>'Express Input Form'!I61</f>
        <v>0</v>
      </c>
      <c r="H49" s="90">
        <f>'Express Input Form'!J61</f>
        <v>0</v>
      </c>
      <c r="I49" s="90" t="e">
        <f>ROUND('Express Input Form'!W61,2)</f>
        <v>#VALUE!</v>
      </c>
      <c r="J49" s="92"/>
      <c r="L49" s="93" t="str">
        <f>'Express Input Form'!Q61</f>
        <v/>
      </c>
      <c r="M49" s="93" t="str">
        <f>IFERROR(('Express Input Form'!V61*kWh_Rate)+('Express Input Form'!U61*kW_Rate),"")</f>
        <v/>
      </c>
      <c r="N49" s="93" t="str" cm="1">
        <f t="array" ref="N49">IFERROR(IF(TotalCappedIncentive&lt;&gt;Incentives_Total,"TRUE", "FALSE"),"")</f>
        <v/>
      </c>
      <c r="O49" s="90" t="str">
        <f>CONCATENATE("Exp ",'Express Input Form'!$W$5)</f>
        <v xml:space="preserve">Exp </v>
      </c>
      <c r="P49" s="90" t="str" cm="1">
        <f t="array" ref="P49">IFERROR(IF(M49&lt;&gt;"",VLOOKUP('Express Input Form'!$J$9:$K$9,'Dropdown Tables'!$B$2:$C$23,2,FALSE),""),)</f>
        <v/>
      </c>
      <c r="U49" s="93" t="str">
        <f t="shared" si="8"/>
        <v/>
      </c>
      <c r="V49" s="93" t="str">
        <f>IFERROR((L49-'Express Input Form'!X61)/M49,"")</f>
        <v/>
      </c>
      <c r="W49" s="96"/>
      <c r="Y49" s="136"/>
      <c r="Z49" s="92" t="str">
        <f>'Express Input Form'!O61</f>
        <v/>
      </c>
      <c r="AA49" s="90">
        <f t="shared" si="9"/>
        <v>0</v>
      </c>
      <c r="AB49" s="90">
        <f t="shared" si="10"/>
        <v>0</v>
      </c>
      <c r="AC49" s="90" t="e">
        <f t="shared" si="15"/>
        <v>#VALUE!</v>
      </c>
      <c r="AD49" s="90">
        <f>'Express Input Form'!K61</f>
        <v>0</v>
      </c>
      <c r="AE49" s="93" t="str">
        <f t="shared" si="11"/>
        <v/>
      </c>
      <c r="AF49" s="93" t="str">
        <f t="shared" si="12"/>
        <v/>
      </c>
      <c r="AG49" s="90">
        <f t="shared" si="13"/>
        <v>0</v>
      </c>
      <c r="AH49" s="93" t="str">
        <f t="shared" si="14"/>
        <v/>
      </c>
    </row>
    <row r="50" spans="1:34" x14ac:dyDescent="0.3">
      <c r="A50" s="89">
        <f>'Express Input Form'!$AA$3</f>
        <v>0</v>
      </c>
      <c r="B50" s="90" t="str">
        <f>IFERROR(VLOOKUP(F50,'Measure Table'!$F$2:$S$600,2,FALSE), "")</f>
        <v/>
      </c>
      <c r="C50" s="90" t="str">
        <f>CONCATENATE(A50,"-",'Express Input Form'!B62,"-",F50)</f>
        <v>0-49-</v>
      </c>
      <c r="D50" s="91">
        <f>'Express Input Form'!$AA$5</f>
        <v>0</v>
      </c>
      <c r="F50" s="90" t="str">
        <f>IFERROR(VLOOKUP('Express Input Form'!O62,'Measure Table'!$E$2:$S$1179, 2, FALSE),"")</f>
        <v/>
      </c>
      <c r="G50" s="90">
        <f>'Express Input Form'!I62</f>
        <v>0</v>
      </c>
      <c r="H50" s="90">
        <f>'Express Input Form'!J62</f>
        <v>0</v>
      </c>
      <c r="I50" s="90" t="e">
        <f>ROUND('Express Input Form'!W62,2)</f>
        <v>#VALUE!</v>
      </c>
      <c r="J50" s="92"/>
      <c r="L50" s="93" t="str">
        <f>'Express Input Form'!Q62</f>
        <v/>
      </c>
      <c r="M50" s="93" t="str">
        <f>IFERROR(('Express Input Form'!V62*kWh_Rate)+('Express Input Form'!U62*kW_Rate),"")</f>
        <v/>
      </c>
      <c r="N50" s="93" t="str" cm="1">
        <f t="array" ref="N50">IFERROR(IF(TotalCappedIncentive&lt;&gt;Incentives_Total,"TRUE", "FALSE"),"")</f>
        <v/>
      </c>
      <c r="O50" s="90" t="str">
        <f>CONCATENATE("Exp ",'Express Input Form'!$W$5)</f>
        <v xml:space="preserve">Exp </v>
      </c>
      <c r="P50" s="90" t="str" cm="1">
        <f t="array" ref="P50">IFERROR(IF(M50&lt;&gt;"",VLOOKUP('Express Input Form'!$J$9:$K$9,'Dropdown Tables'!$B$2:$C$23,2,FALSE),""),)</f>
        <v/>
      </c>
      <c r="U50" s="93" t="str">
        <f t="shared" si="8"/>
        <v/>
      </c>
      <c r="V50" s="93" t="str">
        <f>IFERROR((L50-'Express Input Form'!X62)/M50,"")</f>
        <v/>
      </c>
      <c r="W50" s="96"/>
      <c r="Y50" s="136"/>
      <c r="Z50" s="92" t="str">
        <f>'Express Input Form'!O62</f>
        <v/>
      </c>
      <c r="AA50" s="90">
        <f t="shared" si="9"/>
        <v>0</v>
      </c>
      <c r="AB50" s="90">
        <f t="shared" si="10"/>
        <v>0</v>
      </c>
      <c r="AC50" s="90" t="e">
        <f t="shared" si="15"/>
        <v>#VALUE!</v>
      </c>
      <c r="AD50" s="90">
        <f>'Express Input Form'!K62</f>
        <v>0</v>
      </c>
      <c r="AE50" s="93" t="str">
        <f t="shared" si="11"/>
        <v/>
      </c>
      <c r="AF50" s="93" t="str">
        <f t="shared" si="12"/>
        <v/>
      </c>
      <c r="AG50" s="90">
        <f t="shared" si="13"/>
        <v>0</v>
      </c>
      <c r="AH50" s="93" t="str">
        <f t="shared" si="14"/>
        <v/>
      </c>
    </row>
    <row r="51" spans="1:34" x14ac:dyDescent="0.3">
      <c r="A51" s="89">
        <f>'Express Input Form'!$AA$3</f>
        <v>0</v>
      </c>
      <c r="B51" s="90" t="str">
        <f>IFERROR(VLOOKUP(F51,'Measure Table'!$F$2:$S$600,2,FALSE), "")</f>
        <v/>
      </c>
      <c r="C51" s="90" t="str">
        <f>CONCATENATE(A51,"-",'Express Input Form'!B63,"-",F51)</f>
        <v>0-50-</v>
      </c>
      <c r="D51" s="91">
        <f>'Express Input Form'!$AA$5</f>
        <v>0</v>
      </c>
      <c r="F51" s="90" t="str">
        <f>IFERROR(VLOOKUP('Express Input Form'!O63,'Measure Table'!$E$2:$S$1179, 2, FALSE),"")</f>
        <v/>
      </c>
      <c r="G51" s="90">
        <f>'Express Input Form'!I63</f>
        <v>0</v>
      </c>
      <c r="H51" s="90">
        <f>'Express Input Form'!J63</f>
        <v>0</v>
      </c>
      <c r="I51" s="90" t="e">
        <f>ROUND('Express Input Form'!W63,2)</f>
        <v>#VALUE!</v>
      </c>
      <c r="J51" s="92"/>
      <c r="L51" s="93" t="str">
        <f>'Express Input Form'!Q63</f>
        <v/>
      </c>
      <c r="M51" s="93" t="str">
        <f>IFERROR(('Express Input Form'!V63*kWh_Rate)+('Express Input Form'!U63*kW_Rate),"")</f>
        <v/>
      </c>
      <c r="N51" s="93" t="str" cm="1">
        <f t="array" ref="N51">IFERROR(IF(TotalCappedIncentive&lt;&gt;Incentives_Total,"TRUE", "FALSE"),"")</f>
        <v/>
      </c>
      <c r="O51" s="90" t="str">
        <f>CONCATENATE("Exp ",'Express Input Form'!$W$5)</f>
        <v xml:space="preserve">Exp </v>
      </c>
      <c r="P51" s="90" t="str" cm="1">
        <f t="array" ref="P51">IFERROR(IF(M51&lt;&gt;"",VLOOKUP('Express Input Form'!$J$9:$K$9,'Dropdown Tables'!$B$2:$C$23,2,FALSE),""),)</f>
        <v/>
      </c>
      <c r="U51" s="93" t="str">
        <f t="shared" si="8"/>
        <v/>
      </c>
      <c r="V51" s="93" t="str">
        <f>IFERROR((L51-'Express Input Form'!X63)/M51,"")</f>
        <v/>
      </c>
      <c r="W51" s="96"/>
      <c r="Y51" s="136"/>
      <c r="Z51" s="92" t="str">
        <f>'Express Input Form'!O63</f>
        <v/>
      </c>
      <c r="AA51" s="90">
        <f t="shared" si="9"/>
        <v>0</v>
      </c>
      <c r="AB51" s="90">
        <f t="shared" si="10"/>
        <v>0</v>
      </c>
      <c r="AC51" s="90" t="e">
        <f t="shared" si="15"/>
        <v>#VALUE!</v>
      </c>
      <c r="AD51" s="90">
        <f>'Express Input Form'!K63</f>
        <v>0</v>
      </c>
      <c r="AE51" s="93" t="str">
        <f t="shared" si="11"/>
        <v/>
      </c>
      <c r="AF51" s="93" t="str">
        <f t="shared" si="12"/>
        <v/>
      </c>
      <c r="AG51" s="90">
        <f t="shared" si="13"/>
        <v>0</v>
      </c>
      <c r="AH51" s="93" t="str">
        <f t="shared" si="14"/>
        <v/>
      </c>
    </row>
  </sheetData>
  <conditionalFormatting sqref="N2:N51">
    <cfRule type="containsText" dxfId="1" priority="2" operator="containsText" text="TRUE">
      <formula>NOT(ISERROR(SEARCH("TRUE",N2)))</formula>
    </cfRule>
  </conditionalFormatting>
  <conditionalFormatting sqref="AF2:AF51">
    <cfRule type="containsText" dxfId="0" priority="1" operator="containsText" text="TRUE">
      <formula>NOT(ISERROR(SEARCH("TRUE",AF2)))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1EAE8-689E-4616-8073-A4527AAD4680}">
  <sheetPr codeName="Sheet3"/>
  <dimension ref="B1:T904"/>
  <sheetViews>
    <sheetView topLeftCell="D1" zoomScale="85" zoomScaleNormal="85" workbookViewId="0">
      <selection activeCell="L26" sqref="L26"/>
    </sheetView>
  </sheetViews>
  <sheetFormatPr defaultRowHeight="14.4" x14ac:dyDescent="0.3"/>
  <cols>
    <col min="1" max="1" width="2.5546875" customWidth="1"/>
    <col min="2" max="2" width="42.44140625" bestFit="1" customWidth="1"/>
    <col min="3" max="3" width="2.5546875" customWidth="1"/>
    <col min="4" max="4" width="42.44140625" bestFit="1" customWidth="1"/>
    <col min="5" max="5" width="2.5546875" customWidth="1"/>
    <col min="6" max="6" width="12.44140625" bestFit="1" customWidth="1"/>
    <col min="7" max="7" width="20.109375" bestFit="1" customWidth="1"/>
    <col min="8" max="8" width="5.5546875" bestFit="1" customWidth="1"/>
    <col min="9" max="9" width="2.5546875" customWidth="1"/>
    <col min="10" max="10" width="35.33203125" customWidth="1"/>
    <col min="11" max="11" width="2.5546875" customWidth="1"/>
    <col min="12" max="12" width="16.44140625" bestFit="1" customWidth="1"/>
    <col min="13" max="13" width="8.88671875" bestFit="1" customWidth="1"/>
    <col min="14" max="14" width="10" bestFit="1" customWidth="1"/>
    <col min="15" max="15" width="2.5546875" customWidth="1"/>
    <col min="16" max="16" width="66.5546875" bestFit="1" customWidth="1"/>
    <col min="17" max="17" width="83" bestFit="1" customWidth="1"/>
    <col min="19" max="19" width="63.44140625" customWidth="1"/>
  </cols>
  <sheetData>
    <row r="1" spans="2:20" x14ac:dyDescent="0.3">
      <c r="B1" s="49" t="s">
        <v>99</v>
      </c>
      <c r="C1" s="75" t="s">
        <v>100</v>
      </c>
      <c r="D1" s="49" t="s">
        <v>101</v>
      </c>
      <c r="F1" s="7"/>
      <c r="G1" s="8" t="s">
        <v>102</v>
      </c>
      <c r="H1" s="9" t="s">
        <v>103</v>
      </c>
      <c r="J1" s="63" t="s">
        <v>104</v>
      </c>
      <c r="L1" s="7" t="s">
        <v>16</v>
      </c>
      <c r="M1" s="8" t="s">
        <v>105</v>
      </c>
      <c r="N1" s="9" t="s">
        <v>1952</v>
      </c>
      <c r="P1" s="1" t="s">
        <v>27</v>
      </c>
      <c r="Q1" s="133" t="s">
        <v>106</v>
      </c>
      <c r="R1" s="65" t="s">
        <v>719</v>
      </c>
      <c r="T1" s="64"/>
    </row>
    <row r="2" spans="2:20" x14ac:dyDescent="0.3">
      <c r="B2" s="50" t="s">
        <v>107</v>
      </c>
      <c r="C2" s="75" t="s">
        <v>108</v>
      </c>
      <c r="D2" s="50" t="s">
        <v>107</v>
      </c>
      <c r="F2" s="2" t="s">
        <v>109</v>
      </c>
      <c r="G2">
        <v>0.75</v>
      </c>
      <c r="H2" s="3">
        <v>1.5</v>
      </c>
      <c r="J2" s="50" t="s">
        <v>110</v>
      </c>
      <c r="L2" s="138" t="s">
        <v>1953</v>
      </c>
      <c r="M2">
        <v>6.4140000000000003E-2</v>
      </c>
      <c r="N2" s="3">
        <v>15.585000000000001</v>
      </c>
      <c r="P2" s="2" t="s">
        <v>724</v>
      </c>
      <c r="Q2" t="s">
        <v>111</v>
      </c>
      <c r="R2" s="3" t="s">
        <v>722</v>
      </c>
    </row>
    <row r="3" spans="2:20" x14ac:dyDescent="0.3">
      <c r="B3" s="50" t="s">
        <v>112</v>
      </c>
      <c r="C3" s="75" t="s">
        <v>113</v>
      </c>
      <c r="D3" s="50" t="s">
        <v>112</v>
      </c>
      <c r="F3" s="2" t="s">
        <v>114</v>
      </c>
      <c r="G3">
        <v>1</v>
      </c>
      <c r="H3" s="3">
        <v>2</v>
      </c>
      <c r="J3" s="50" t="s">
        <v>115</v>
      </c>
      <c r="L3" s="138" t="s">
        <v>1954</v>
      </c>
      <c r="M3">
        <v>7.2590000000000002E-2</v>
      </c>
      <c r="N3" s="3">
        <v>11.7</v>
      </c>
      <c r="P3" s="2" t="s">
        <v>725</v>
      </c>
      <c r="Q3" t="s">
        <v>116</v>
      </c>
      <c r="R3" s="3" t="s">
        <v>722</v>
      </c>
    </row>
    <row r="4" spans="2:20" x14ac:dyDescent="0.3">
      <c r="B4" s="50" t="s">
        <v>117</v>
      </c>
      <c r="C4" s="75" t="s">
        <v>118</v>
      </c>
      <c r="D4" s="50" t="s">
        <v>117</v>
      </c>
      <c r="F4" s="2" t="s">
        <v>119</v>
      </c>
      <c r="G4">
        <v>1.25</v>
      </c>
      <c r="H4" s="3">
        <v>2.5</v>
      </c>
      <c r="J4" s="50" t="s">
        <v>120</v>
      </c>
      <c r="L4" s="138" t="s">
        <v>1955</v>
      </c>
      <c r="M4">
        <v>0.11264</v>
      </c>
      <c r="N4" s="3">
        <v>0</v>
      </c>
      <c r="P4" s="2" t="s">
        <v>726</v>
      </c>
      <c r="Q4" t="s">
        <v>121</v>
      </c>
      <c r="R4" s="3" t="s">
        <v>722</v>
      </c>
    </row>
    <row r="5" spans="2:20" x14ac:dyDescent="0.3">
      <c r="B5" s="50" t="s">
        <v>122</v>
      </c>
      <c r="C5" s="75" t="s">
        <v>123</v>
      </c>
      <c r="D5" s="50" t="s">
        <v>124</v>
      </c>
      <c r="F5" s="2" t="s">
        <v>125</v>
      </c>
      <c r="G5">
        <v>1.75</v>
      </c>
      <c r="H5" s="3">
        <v>3.5</v>
      </c>
      <c r="J5" s="50" t="s">
        <v>126</v>
      </c>
      <c r="L5" s="138" t="s">
        <v>1956</v>
      </c>
      <c r="M5">
        <v>4.802E-2</v>
      </c>
      <c r="N5" s="3">
        <v>16.388000000000002</v>
      </c>
      <c r="P5" s="2" t="s">
        <v>727</v>
      </c>
      <c r="Q5" t="s">
        <v>127</v>
      </c>
      <c r="R5" s="3" t="s">
        <v>722</v>
      </c>
    </row>
    <row r="6" spans="2:20" ht="15" thickBot="1" x14ac:dyDescent="0.35">
      <c r="B6" s="50" t="s">
        <v>124</v>
      </c>
      <c r="C6" s="75" t="s">
        <v>128</v>
      </c>
      <c r="D6" s="50" t="s">
        <v>129</v>
      </c>
      <c r="F6" s="2" t="s">
        <v>130</v>
      </c>
      <c r="H6" s="3"/>
      <c r="J6" s="51" t="s">
        <v>131</v>
      </c>
      <c r="L6" s="138" t="s">
        <v>1957</v>
      </c>
      <c r="M6">
        <v>7.3859999999999995E-2</v>
      </c>
      <c r="N6" s="3">
        <v>24.742999999999999</v>
      </c>
      <c r="P6" s="2" t="s">
        <v>728</v>
      </c>
      <c r="Q6" t="s">
        <v>133</v>
      </c>
      <c r="R6" s="3" t="s">
        <v>722</v>
      </c>
    </row>
    <row r="7" spans="2:20" ht="15" thickBot="1" x14ac:dyDescent="0.35">
      <c r="B7" s="50" t="s">
        <v>129</v>
      </c>
      <c r="C7" s="75" t="s">
        <v>129</v>
      </c>
      <c r="D7" s="50" t="s">
        <v>134</v>
      </c>
      <c r="F7" s="2" t="s">
        <v>109</v>
      </c>
      <c r="G7">
        <v>0</v>
      </c>
      <c r="H7" s="3"/>
      <c r="L7" s="138" t="s">
        <v>1958</v>
      </c>
      <c r="M7">
        <v>6.8959999999999994E-2</v>
      </c>
      <c r="N7" s="3">
        <v>21.475000000000001</v>
      </c>
      <c r="P7" s="2" t="s">
        <v>729</v>
      </c>
      <c r="Q7" t="s">
        <v>136</v>
      </c>
      <c r="R7" s="3" t="s">
        <v>722</v>
      </c>
    </row>
    <row r="8" spans="2:20" x14ac:dyDescent="0.3">
      <c r="B8" s="50" t="s">
        <v>134</v>
      </c>
      <c r="C8" s="75" t="s">
        <v>137</v>
      </c>
      <c r="D8" s="50" t="s">
        <v>138</v>
      </c>
      <c r="F8" s="2" t="s">
        <v>114</v>
      </c>
      <c r="G8">
        <v>0</v>
      </c>
      <c r="H8" s="3"/>
      <c r="J8" s="63" t="s">
        <v>720</v>
      </c>
      <c r="L8" s="138" t="s">
        <v>1959</v>
      </c>
      <c r="M8">
        <v>7.0739999999999997E-2</v>
      </c>
      <c r="N8" s="3">
        <v>8.7750000000000004</v>
      </c>
      <c r="P8" s="2" t="s">
        <v>730</v>
      </c>
      <c r="Q8" t="s">
        <v>139</v>
      </c>
      <c r="R8" s="3" t="s">
        <v>722</v>
      </c>
    </row>
    <row r="9" spans="2:20" x14ac:dyDescent="0.3">
      <c r="B9" s="50" t="s">
        <v>138</v>
      </c>
      <c r="C9" s="75" t="s">
        <v>140</v>
      </c>
      <c r="D9" s="50" t="s">
        <v>141</v>
      </c>
      <c r="F9" s="2" t="s">
        <v>119</v>
      </c>
      <c r="G9">
        <v>0.4</v>
      </c>
      <c r="H9" s="3"/>
      <c r="J9" s="50" t="s">
        <v>723</v>
      </c>
      <c r="L9" s="138" t="s">
        <v>1960</v>
      </c>
      <c r="M9">
        <v>7.7890000000000001E-2</v>
      </c>
      <c r="N9" s="3">
        <v>10.563000000000001</v>
      </c>
      <c r="P9" s="2" t="s">
        <v>731</v>
      </c>
      <c r="Q9" t="s">
        <v>142</v>
      </c>
      <c r="R9" s="3" t="s">
        <v>722</v>
      </c>
    </row>
    <row r="10" spans="2:20" ht="15" thickBot="1" x14ac:dyDescent="0.35">
      <c r="B10" s="50" t="s">
        <v>141</v>
      </c>
      <c r="C10" s="75" t="s">
        <v>143</v>
      </c>
      <c r="D10" s="50" t="s">
        <v>144</v>
      </c>
      <c r="F10" s="4" t="s">
        <v>125</v>
      </c>
      <c r="G10" s="5">
        <v>0.65</v>
      </c>
      <c r="H10" s="6"/>
      <c r="J10" s="50" t="s">
        <v>722</v>
      </c>
      <c r="L10" s="138" t="s">
        <v>1963</v>
      </c>
      <c r="M10">
        <v>0.1051</v>
      </c>
      <c r="N10" s="3">
        <v>0</v>
      </c>
      <c r="P10" s="2" t="s">
        <v>732</v>
      </c>
      <c r="Q10" t="s">
        <v>145</v>
      </c>
      <c r="R10" s="3" t="s">
        <v>722</v>
      </c>
    </row>
    <row r="11" spans="2:20" ht="15" thickBot="1" x14ac:dyDescent="0.35">
      <c r="B11" s="50" t="s">
        <v>144</v>
      </c>
      <c r="C11" s="75" t="s">
        <v>143</v>
      </c>
      <c r="D11" s="50" t="s">
        <v>146</v>
      </c>
      <c r="J11" s="51" t="s">
        <v>721</v>
      </c>
      <c r="L11" s="138" t="s">
        <v>1964</v>
      </c>
      <c r="M11">
        <v>4.7800000000000002E-2</v>
      </c>
      <c r="N11" s="3">
        <v>21.651</v>
      </c>
      <c r="P11" s="2" t="s">
        <v>733</v>
      </c>
      <c r="Q11" t="s">
        <v>147</v>
      </c>
      <c r="R11" s="3" t="s">
        <v>722</v>
      </c>
    </row>
    <row r="12" spans="2:20" x14ac:dyDescent="0.3">
      <c r="B12" s="50" t="s">
        <v>146</v>
      </c>
      <c r="C12" s="75" t="s">
        <v>143</v>
      </c>
      <c r="D12" s="50" t="s">
        <v>148</v>
      </c>
      <c r="F12" s="7" t="s">
        <v>149</v>
      </c>
      <c r="G12" s="8" t="s">
        <v>150</v>
      </c>
      <c r="H12" s="9" t="s">
        <v>151</v>
      </c>
      <c r="L12" s="138" t="s">
        <v>1965</v>
      </c>
      <c r="M12">
        <v>0.48280000000000001</v>
      </c>
      <c r="N12" s="3">
        <v>21.472999999999999</v>
      </c>
      <c r="P12" s="2" t="s">
        <v>734</v>
      </c>
      <c r="Q12" t="s">
        <v>152</v>
      </c>
      <c r="R12" s="3" t="s">
        <v>722</v>
      </c>
    </row>
    <row r="13" spans="2:20" x14ac:dyDescent="0.3">
      <c r="B13" s="50" t="s">
        <v>148</v>
      </c>
      <c r="C13" s="75" t="s">
        <v>148</v>
      </c>
      <c r="D13" s="50" t="s">
        <v>153</v>
      </c>
      <c r="F13" s="2">
        <v>1</v>
      </c>
      <c r="G13" t="s">
        <v>154</v>
      </c>
      <c r="H13" s="3">
        <v>47</v>
      </c>
      <c r="L13" s="138" t="s">
        <v>1961</v>
      </c>
      <c r="M13">
        <v>4.9189999999999998E-2</v>
      </c>
      <c r="N13" s="3">
        <v>21.109000000000002</v>
      </c>
      <c r="P13" s="2" t="s">
        <v>735</v>
      </c>
      <c r="Q13" t="s">
        <v>155</v>
      </c>
      <c r="R13" s="3" t="s">
        <v>722</v>
      </c>
    </row>
    <row r="14" spans="2:20" x14ac:dyDescent="0.3">
      <c r="B14" s="50" t="s">
        <v>153</v>
      </c>
      <c r="C14" s="75" t="s">
        <v>156</v>
      </c>
      <c r="D14" s="50" t="s">
        <v>157</v>
      </c>
      <c r="F14" s="2">
        <v>2</v>
      </c>
      <c r="G14" t="s">
        <v>158</v>
      </c>
      <c r="H14" s="3">
        <v>95</v>
      </c>
      <c r="L14" s="138" t="s">
        <v>1962</v>
      </c>
      <c r="M14">
        <v>4.8890000000000003E-2</v>
      </c>
      <c r="N14" s="3">
        <v>21.417000000000002</v>
      </c>
      <c r="P14" s="2" t="s">
        <v>736</v>
      </c>
      <c r="Q14" t="s">
        <v>159</v>
      </c>
      <c r="R14" s="3" t="s">
        <v>722</v>
      </c>
    </row>
    <row r="15" spans="2:20" ht="15" thickBot="1" x14ac:dyDescent="0.35">
      <c r="B15" s="50" t="s">
        <v>157</v>
      </c>
      <c r="C15" s="75" t="s">
        <v>160</v>
      </c>
      <c r="D15" s="50" t="s">
        <v>161</v>
      </c>
      <c r="F15" s="4">
        <v>3</v>
      </c>
      <c r="G15" s="5" t="s">
        <v>162</v>
      </c>
      <c r="H15" s="6">
        <v>285</v>
      </c>
      <c r="L15" s="2"/>
      <c r="N15" s="3"/>
      <c r="P15" s="2" t="s">
        <v>737</v>
      </c>
      <c r="Q15" t="s">
        <v>163</v>
      </c>
      <c r="R15" s="3" t="s">
        <v>722</v>
      </c>
    </row>
    <row r="16" spans="2:20" x14ac:dyDescent="0.3">
      <c r="B16" s="50" t="s">
        <v>161</v>
      </c>
      <c r="C16" s="75" t="s">
        <v>164</v>
      </c>
      <c r="D16" s="50" t="s">
        <v>165</v>
      </c>
      <c r="L16" s="2" t="s">
        <v>132</v>
      </c>
      <c r="N16" s="3" t="e">
        <f>VLOOKUP('Express Input Form'!J10,L2:N14,2,FALSE )</f>
        <v>#N/A</v>
      </c>
      <c r="P16" s="2" t="s">
        <v>738</v>
      </c>
      <c r="Q16" t="s">
        <v>166</v>
      </c>
      <c r="R16" s="3" t="s">
        <v>722</v>
      </c>
    </row>
    <row r="17" spans="2:18" ht="15" thickBot="1" x14ac:dyDescent="0.35">
      <c r="B17" s="50" t="s">
        <v>165</v>
      </c>
      <c r="C17" s="75" t="s">
        <v>164</v>
      </c>
      <c r="D17" s="50" t="s">
        <v>167</v>
      </c>
      <c r="L17" s="4" t="s">
        <v>135</v>
      </c>
      <c r="M17" s="5"/>
      <c r="N17" s="6" t="e">
        <f>VLOOKUP('Express Input Form'!J10,L2:N14,3,FALSE )</f>
        <v>#N/A</v>
      </c>
      <c r="P17" s="2" t="s">
        <v>739</v>
      </c>
      <c r="Q17" t="s">
        <v>168</v>
      </c>
      <c r="R17" s="3" t="s">
        <v>722</v>
      </c>
    </row>
    <row r="18" spans="2:18" x14ac:dyDescent="0.3">
      <c r="B18" s="50" t="s">
        <v>167</v>
      </c>
      <c r="C18" s="75" t="s">
        <v>164</v>
      </c>
      <c r="D18" s="50" t="s">
        <v>169</v>
      </c>
      <c r="P18" s="2" t="s">
        <v>740</v>
      </c>
      <c r="Q18" t="s">
        <v>170</v>
      </c>
      <c r="R18" s="3" t="s">
        <v>722</v>
      </c>
    </row>
    <row r="19" spans="2:18" x14ac:dyDescent="0.3">
      <c r="B19" s="50" t="s">
        <v>169</v>
      </c>
      <c r="C19" s="75" t="s">
        <v>164</v>
      </c>
      <c r="D19" s="50" t="s">
        <v>171</v>
      </c>
      <c r="P19" s="2" t="s">
        <v>741</v>
      </c>
      <c r="Q19" t="s">
        <v>172</v>
      </c>
      <c r="R19" s="3" t="s">
        <v>722</v>
      </c>
    </row>
    <row r="20" spans="2:18" x14ac:dyDescent="0.3">
      <c r="B20" s="50" t="s">
        <v>171</v>
      </c>
      <c r="C20" s="75" t="s">
        <v>173</v>
      </c>
      <c r="D20" s="50" t="s">
        <v>174</v>
      </c>
      <c r="F20" s="10"/>
      <c r="P20" s="2" t="s">
        <v>742</v>
      </c>
      <c r="Q20" t="s">
        <v>133</v>
      </c>
      <c r="R20" s="3" t="s">
        <v>722</v>
      </c>
    </row>
    <row r="21" spans="2:18" x14ac:dyDescent="0.3">
      <c r="B21" s="50" t="s">
        <v>174</v>
      </c>
      <c r="C21" s="75" t="s">
        <v>175</v>
      </c>
      <c r="D21" s="50" t="s">
        <v>176</v>
      </c>
      <c r="F21" s="10"/>
      <c r="P21" s="2" t="s">
        <v>743</v>
      </c>
      <c r="Q21" t="s">
        <v>136</v>
      </c>
      <c r="R21" s="3" t="s">
        <v>722</v>
      </c>
    </row>
    <row r="22" spans="2:18" ht="15" thickBot="1" x14ac:dyDescent="0.35">
      <c r="B22" s="50" t="s">
        <v>176</v>
      </c>
      <c r="C22" s="75" t="s">
        <v>177</v>
      </c>
      <c r="D22" s="51" t="s">
        <v>178</v>
      </c>
      <c r="F22" s="10"/>
      <c r="P22" s="2" t="s">
        <v>744</v>
      </c>
      <c r="Q22" t="s">
        <v>139</v>
      </c>
      <c r="R22" s="3" t="s">
        <v>722</v>
      </c>
    </row>
    <row r="23" spans="2:18" ht="15" thickBot="1" x14ac:dyDescent="0.35">
      <c r="B23" s="51" t="s">
        <v>178</v>
      </c>
      <c r="C23" s="75" t="s">
        <v>179</v>
      </c>
      <c r="F23" s="10"/>
      <c r="P23" s="2" t="s">
        <v>745</v>
      </c>
      <c r="Q23" t="s">
        <v>180</v>
      </c>
      <c r="R23" s="3" t="s">
        <v>722</v>
      </c>
    </row>
    <row r="24" spans="2:18" x14ac:dyDescent="0.3">
      <c r="F24" s="10"/>
      <c r="P24" s="2" t="s">
        <v>746</v>
      </c>
      <c r="Q24" t="s">
        <v>181</v>
      </c>
      <c r="R24" s="3" t="s">
        <v>722</v>
      </c>
    </row>
    <row r="25" spans="2:18" x14ac:dyDescent="0.3">
      <c r="F25" s="10"/>
      <c r="P25" s="2" t="s">
        <v>747</v>
      </c>
      <c r="Q25" t="s">
        <v>182</v>
      </c>
      <c r="R25" s="3" t="s">
        <v>722</v>
      </c>
    </row>
    <row r="26" spans="2:18" x14ac:dyDescent="0.3">
      <c r="F26" s="10"/>
      <c r="P26" s="2" t="s">
        <v>748</v>
      </c>
      <c r="Q26" t="s">
        <v>183</v>
      </c>
      <c r="R26" s="3" t="s">
        <v>722</v>
      </c>
    </row>
    <row r="27" spans="2:18" x14ac:dyDescent="0.3">
      <c r="F27" s="10"/>
      <c r="P27" s="2" t="s">
        <v>749</v>
      </c>
      <c r="Q27" t="s">
        <v>155</v>
      </c>
      <c r="R27" s="3" t="s">
        <v>722</v>
      </c>
    </row>
    <row r="28" spans="2:18" x14ac:dyDescent="0.3">
      <c r="F28" s="10"/>
      <c r="P28" s="2" t="s">
        <v>750</v>
      </c>
      <c r="Q28" t="s">
        <v>159</v>
      </c>
      <c r="R28" s="3" t="s">
        <v>722</v>
      </c>
    </row>
    <row r="29" spans="2:18" x14ac:dyDescent="0.3">
      <c r="P29" s="2" t="s">
        <v>751</v>
      </c>
      <c r="Q29" t="s">
        <v>163</v>
      </c>
      <c r="R29" s="3" t="s">
        <v>722</v>
      </c>
    </row>
    <row r="30" spans="2:18" x14ac:dyDescent="0.3">
      <c r="P30" s="2" t="s">
        <v>752</v>
      </c>
      <c r="Q30" t="s">
        <v>184</v>
      </c>
      <c r="R30" s="3" t="s">
        <v>722</v>
      </c>
    </row>
    <row r="31" spans="2:18" x14ac:dyDescent="0.3">
      <c r="P31" s="2" t="s">
        <v>753</v>
      </c>
      <c r="Q31" t="s">
        <v>185</v>
      </c>
      <c r="R31" s="3" t="s">
        <v>722</v>
      </c>
    </row>
    <row r="32" spans="2:18" x14ac:dyDescent="0.3">
      <c r="P32" s="2" t="s">
        <v>754</v>
      </c>
      <c r="Q32" t="s">
        <v>186</v>
      </c>
      <c r="R32" s="3" t="s">
        <v>722</v>
      </c>
    </row>
    <row r="33" spans="16:18" x14ac:dyDescent="0.3">
      <c r="P33" s="2" t="s">
        <v>755</v>
      </c>
      <c r="Q33" t="s">
        <v>187</v>
      </c>
      <c r="R33" s="3" t="s">
        <v>722</v>
      </c>
    </row>
    <row r="34" spans="16:18" x14ac:dyDescent="0.3">
      <c r="P34" s="2" t="s">
        <v>756</v>
      </c>
      <c r="Q34" t="s">
        <v>133</v>
      </c>
      <c r="R34" s="3" t="s">
        <v>722</v>
      </c>
    </row>
    <row r="35" spans="16:18" x14ac:dyDescent="0.3">
      <c r="P35" s="2" t="s">
        <v>757</v>
      </c>
      <c r="Q35" t="s">
        <v>136</v>
      </c>
      <c r="R35" s="3" t="s">
        <v>722</v>
      </c>
    </row>
    <row r="36" spans="16:18" x14ac:dyDescent="0.3">
      <c r="P36" s="2" t="s">
        <v>758</v>
      </c>
      <c r="Q36" t="s">
        <v>139</v>
      </c>
      <c r="R36" s="3" t="s">
        <v>722</v>
      </c>
    </row>
    <row r="37" spans="16:18" x14ac:dyDescent="0.3">
      <c r="P37" s="2" t="s">
        <v>759</v>
      </c>
      <c r="Q37" t="s">
        <v>188</v>
      </c>
      <c r="R37" s="3" t="s">
        <v>722</v>
      </c>
    </row>
    <row r="38" spans="16:18" x14ac:dyDescent="0.3">
      <c r="P38" s="2" t="s">
        <v>760</v>
      </c>
      <c r="Q38" t="s">
        <v>189</v>
      </c>
      <c r="R38" s="3" t="s">
        <v>722</v>
      </c>
    </row>
    <row r="39" spans="16:18" x14ac:dyDescent="0.3">
      <c r="P39" s="2" t="s">
        <v>761</v>
      </c>
      <c r="Q39" t="s">
        <v>190</v>
      </c>
      <c r="R39" s="3" t="s">
        <v>722</v>
      </c>
    </row>
    <row r="40" spans="16:18" x14ac:dyDescent="0.3">
      <c r="P40" s="2" t="s">
        <v>762</v>
      </c>
      <c r="Q40" t="s">
        <v>191</v>
      </c>
      <c r="R40" s="3" t="s">
        <v>722</v>
      </c>
    </row>
    <row r="41" spans="16:18" x14ac:dyDescent="0.3">
      <c r="P41" s="2" t="s">
        <v>763</v>
      </c>
      <c r="Q41" t="s">
        <v>155</v>
      </c>
      <c r="R41" s="3" t="s">
        <v>722</v>
      </c>
    </row>
    <row r="42" spans="16:18" x14ac:dyDescent="0.3">
      <c r="P42" s="2" t="s">
        <v>764</v>
      </c>
      <c r="Q42" t="s">
        <v>159</v>
      </c>
      <c r="R42" s="3" t="s">
        <v>722</v>
      </c>
    </row>
    <row r="43" spans="16:18" x14ac:dyDescent="0.3">
      <c r="P43" s="2" t="s">
        <v>765</v>
      </c>
      <c r="Q43" t="s">
        <v>163</v>
      </c>
      <c r="R43" s="3" t="s">
        <v>722</v>
      </c>
    </row>
    <row r="44" spans="16:18" x14ac:dyDescent="0.3">
      <c r="P44" s="2" t="s">
        <v>766</v>
      </c>
      <c r="Q44" t="s">
        <v>192</v>
      </c>
      <c r="R44" s="3" t="s">
        <v>722</v>
      </c>
    </row>
    <row r="45" spans="16:18" x14ac:dyDescent="0.3">
      <c r="P45" s="2" t="s">
        <v>767</v>
      </c>
      <c r="Q45" t="s">
        <v>193</v>
      </c>
      <c r="R45" s="3" t="s">
        <v>722</v>
      </c>
    </row>
    <row r="46" spans="16:18" x14ac:dyDescent="0.3">
      <c r="P46" s="2" t="s">
        <v>768</v>
      </c>
      <c r="Q46" t="s">
        <v>194</v>
      </c>
      <c r="R46" s="3" t="s">
        <v>722</v>
      </c>
    </row>
    <row r="47" spans="16:18" x14ac:dyDescent="0.3">
      <c r="P47" s="2" t="s">
        <v>769</v>
      </c>
      <c r="Q47" t="s">
        <v>195</v>
      </c>
      <c r="R47" s="3" t="s">
        <v>722</v>
      </c>
    </row>
    <row r="48" spans="16:18" x14ac:dyDescent="0.3">
      <c r="P48" s="2" t="s">
        <v>770</v>
      </c>
      <c r="Q48" t="s">
        <v>155</v>
      </c>
      <c r="R48" s="3" t="s">
        <v>722</v>
      </c>
    </row>
    <row r="49" spans="16:18" x14ac:dyDescent="0.3">
      <c r="P49" s="2" t="s">
        <v>771</v>
      </c>
      <c r="Q49" t="s">
        <v>159</v>
      </c>
      <c r="R49" s="3" t="s">
        <v>722</v>
      </c>
    </row>
    <row r="50" spans="16:18" x14ac:dyDescent="0.3">
      <c r="P50" s="2" t="s">
        <v>772</v>
      </c>
      <c r="Q50" t="s">
        <v>163</v>
      </c>
      <c r="R50" s="3" t="s">
        <v>722</v>
      </c>
    </row>
    <row r="51" spans="16:18" x14ac:dyDescent="0.3">
      <c r="P51" s="2" t="s">
        <v>773</v>
      </c>
      <c r="Q51" t="s">
        <v>196</v>
      </c>
      <c r="R51" s="3" t="s">
        <v>722</v>
      </c>
    </row>
    <row r="52" spans="16:18" x14ac:dyDescent="0.3">
      <c r="P52" s="2" t="s">
        <v>774</v>
      </c>
      <c r="Q52" t="s">
        <v>197</v>
      </c>
      <c r="R52" s="3" t="s">
        <v>722</v>
      </c>
    </row>
    <row r="53" spans="16:18" x14ac:dyDescent="0.3">
      <c r="P53" s="2" t="s">
        <v>775</v>
      </c>
      <c r="Q53" t="s">
        <v>198</v>
      </c>
      <c r="R53" s="3" t="s">
        <v>722</v>
      </c>
    </row>
    <row r="54" spans="16:18" x14ac:dyDescent="0.3">
      <c r="P54" s="2" t="s">
        <v>776</v>
      </c>
      <c r="Q54" t="s">
        <v>199</v>
      </c>
      <c r="R54" s="3" t="s">
        <v>722</v>
      </c>
    </row>
    <row r="55" spans="16:18" x14ac:dyDescent="0.3">
      <c r="P55" s="2" t="s">
        <v>777</v>
      </c>
      <c r="Q55" t="s">
        <v>133</v>
      </c>
      <c r="R55" s="3" t="s">
        <v>722</v>
      </c>
    </row>
    <row r="56" spans="16:18" x14ac:dyDescent="0.3">
      <c r="P56" s="2" t="s">
        <v>778</v>
      </c>
      <c r="Q56" t="s">
        <v>136</v>
      </c>
      <c r="R56" s="3" t="s">
        <v>722</v>
      </c>
    </row>
    <row r="57" spans="16:18" x14ac:dyDescent="0.3">
      <c r="P57" s="2" t="s">
        <v>779</v>
      </c>
      <c r="Q57" t="s">
        <v>139</v>
      </c>
      <c r="R57" s="3" t="s">
        <v>722</v>
      </c>
    </row>
    <row r="58" spans="16:18" x14ac:dyDescent="0.3">
      <c r="P58" s="2" t="s">
        <v>780</v>
      </c>
      <c r="Q58" t="s">
        <v>200</v>
      </c>
      <c r="R58" s="3" t="s">
        <v>722</v>
      </c>
    </row>
    <row r="59" spans="16:18" x14ac:dyDescent="0.3">
      <c r="P59" s="2" t="s">
        <v>781</v>
      </c>
      <c r="Q59" t="s">
        <v>201</v>
      </c>
      <c r="R59" s="3" t="s">
        <v>722</v>
      </c>
    </row>
    <row r="60" spans="16:18" x14ac:dyDescent="0.3">
      <c r="P60" s="2" t="s">
        <v>782</v>
      </c>
      <c r="Q60" t="s">
        <v>202</v>
      </c>
      <c r="R60" s="3" t="s">
        <v>722</v>
      </c>
    </row>
    <row r="61" spans="16:18" x14ac:dyDescent="0.3">
      <c r="P61" s="2" t="s">
        <v>783</v>
      </c>
      <c r="Q61" t="s">
        <v>203</v>
      </c>
      <c r="R61" s="3" t="s">
        <v>722</v>
      </c>
    </row>
    <row r="62" spans="16:18" x14ac:dyDescent="0.3">
      <c r="P62" s="2" t="s">
        <v>784</v>
      </c>
      <c r="Q62" t="s">
        <v>155</v>
      </c>
      <c r="R62" s="3" t="s">
        <v>722</v>
      </c>
    </row>
    <row r="63" spans="16:18" x14ac:dyDescent="0.3">
      <c r="P63" s="2" t="s">
        <v>785</v>
      </c>
      <c r="Q63" t="s">
        <v>159</v>
      </c>
      <c r="R63" s="3" t="s">
        <v>722</v>
      </c>
    </row>
    <row r="64" spans="16:18" x14ac:dyDescent="0.3">
      <c r="P64" s="2" t="s">
        <v>786</v>
      </c>
      <c r="Q64" t="s">
        <v>163</v>
      </c>
      <c r="R64" s="3" t="s">
        <v>722</v>
      </c>
    </row>
    <row r="65" spans="16:18" x14ac:dyDescent="0.3">
      <c r="P65" s="2" t="s">
        <v>787</v>
      </c>
      <c r="Q65" t="s">
        <v>204</v>
      </c>
      <c r="R65" s="3" t="s">
        <v>722</v>
      </c>
    </row>
    <row r="66" spans="16:18" x14ac:dyDescent="0.3">
      <c r="P66" s="2" t="s">
        <v>788</v>
      </c>
      <c r="Q66" t="s">
        <v>205</v>
      </c>
      <c r="R66" s="3" t="s">
        <v>722</v>
      </c>
    </row>
    <row r="67" spans="16:18" x14ac:dyDescent="0.3">
      <c r="P67" s="2" t="s">
        <v>789</v>
      </c>
      <c r="Q67" t="s">
        <v>206</v>
      </c>
      <c r="R67" s="3" t="s">
        <v>722</v>
      </c>
    </row>
    <row r="68" spans="16:18" x14ac:dyDescent="0.3">
      <c r="P68" s="2" t="s">
        <v>790</v>
      </c>
      <c r="Q68" t="s">
        <v>207</v>
      </c>
      <c r="R68" s="3" t="s">
        <v>722</v>
      </c>
    </row>
    <row r="69" spans="16:18" x14ac:dyDescent="0.3">
      <c r="P69" s="2" t="s">
        <v>791</v>
      </c>
      <c r="Q69" t="s">
        <v>133</v>
      </c>
      <c r="R69" s="3" t="s">
        <v>722</v>
      </c>
    </row>
    <row r="70" spans="16:18" x14ac:dyDescent="0.3">
      <c r="P70" s="2" t="s">
        <v>792</v>
      </c>
      <c r="Q70" t="s">
        <v>136</v>
      </c>
      <c r="R70" s="3" t="s">
        <v>722</v>
      </c>
    </row>
    <row r="71" spans="16:18" x14ac:dyDescent="0.3">
      <c r="P71" s="2" t="s">
        <v>793</v>
      </c>
      <c r="Q71" t="s">
        <v>139</v>
      </c>
      <c r="R71" s="3" t="s">
        <v>722</v>
      </c>
    </row>
    <row r="72" spans="16:18" x14ac:dyDescent="0.3">
      <c r="P72" s="2" t="s">
        <v>794</v>
      </c>
      <c r="Q72" t="s">
        <v>208</v>
      </c>
      <c r="R72" s="3" t="s">
        <v>722</v>
      </c>
    </row>
    <row r="73" spans="16:18" x14ac:dyDescent="0.3">
      <c r="P73" s="2" t="s">
        <v>795</v>
      </c>
      <c r="Q73" t="s">
        <v>209</v>
      </c>
      <c r="R73" s="3" t="s">
        <v>722</v>
      </c>
    </row>
    <row r="74" spans="16:18" x14ac:dyDescent="0.3">
      <c r="P74" s="2" t="s">
        <v>796</v>
      </c>
      <c r="Q74" t="s">
        <v>210</v>
      </c>
      <c r="R74" s="3" t="s">
        <v>722</v>
      </c>
    </row>
    <row r="75" spans="16:18" x14ac:dyDescent="0.3">
      <c r="P75" s="2" t="s">
        <v>797</v>
      </c>
      <c r="Q75" t="s">
        <v>211</v>
      </c>
      <c r="R75" s="3" t="s">
        <v>722</v>
      </c>
    </row>
    <row r="76" spans="16:18" x14ac:dyDescent="0.3">
      <c r="P76" s="2" t="s">
        <v>798</v>
      </c>
      <c r="Q76" t="s">
        <v>155</v>
      </c>
      <c r="R76" s="3" t="s">
        <v>722</v>
      </c>
    </row>
    <row r="77" spans="16:18" x14ac:dyDescent="0.3">
      <c r="P77" s="2" t="s">
        <v>799</v>
      </c>
      <c r="Q77" t="s">
        <v>159</v>
      </c>
      <c r="R77" s="3" t="s">
        <v>722</v>
      </c>
    </row>
    <row r="78" spans="16:18" x14ac:dyDescent="0.3">
      <c r="P78" s="2" t="s">
        <v>800</v>
      </c>
      <c r="Q78" t="s">
        <v>163</v>
      </c>
      <c r="R78" s="3" t="s">
        <v>722</v>
      </c>
    </row>
    <row r="79" spans="16:18" x14ac:dyDescent="0.3">
      <c r="P79" s="2" t="s">
        <v>801</v>
      </c>
      <c r="Q79" t="s">
        <v>212</v>
      </c>
      <c r="R79" s="3" t="s">
        <v>722</v>
      </c>
    </row>
    <row r="80" spans="16:18" x14ac:dyDescent="0.3">
      <c r="P80" s="2" t="s">
        <v>802</v>
      </c>
      <c r="Q80" t="s">
        <v>213</v>
      </c>
      <c r="R80" s="3" t="s">
        <v>722</v>
      </c>
    </row>
    <row r="81" spans="16:18" x14ac:dyDescent="0.3">
      <c r="P81" s="2" t="s">
        <v>803</v>
      </c>
      <c r="Q81" t="s">
        <v>214</v>
      </c>
      <c r="R81" s="3" t="s">
        <v>722</v>
      </c>
    </row>
    <row r="82" spans="16:18" x14ac:dyDescent="0.3">
      <c r="P82" s="2" t="s">
        <v>804</v>
      </c>
      <c r="Q82" t="s">
        <v>215</v>
      </c>
      <c r="R82" s="3" t="s">
        <v>722</v>
      </c>
    </row>
    <row r="83" spans="16:18" x14ac:dyDescent="0.3">
      <c r="P83" s="2" t="s">
        <v>805</v>
      </c>
      <c r="Q83" t="s">
        <v>133</v>
      </c>
      <c r="R83" s="3" t="s">
        <v>722</v>
      </c>
    </row>
    <row r="84" spans="16:18" x14ac:dyDescent="0.3">
      <c r="P84" s="2" t="s">
        <v>806</v>
      </c>
      <c r="Q84" t="s">
        <v>136</v>
      </c>
      <c r="R84" s="3" t="s">
        <v>722</v>
      </c>
    </row>
    <row r="85" spans="16:18" x14ac:dyDescent="0.3">
      <c r="P85" s="2" t="s">
        <v>807</v>
      </c>
      <c r="Q85" t="s">
        <v>139</v>
      </c>
      <c r="R85" s="3" t="s">
        <v>722</v>
      </c>
    </row>
    <row r="86" spans="16:18" x14ac:dyDescent="0.3">
      <c r="P86" s="2" t="s">
        <v>808</v>
      </c>
      <c r="Q86" t="s">
        <v>216</v>
      </c>
      <c r="R86" s="3" t="s">
        <v>722</v>
      </c>
    </row>
    <row r="87" spans="16:18" x14ac:dyDescent="0.3">
      <c r="P87" s="2" t="s">
        <v>809</v>
      </c>
      <c r="Q87" t="s">
        <v>217</v>
      </c>
      <c r="R87" s="3" t="s">
        <v>722</v>
      </c>
    </row>
    <row r="88" spans="16:18" x14ac:dyDescent="0.3">
      <c r="P88" s="2" t="s">
        <v>810</v>
      </c>
      <c r="Q88" t="s">
        <v>218</v>
      </c>
      <c r="R88" s="3" t="s">
        <v>722</v>
      </c>
    </row>
    <row r="89" spans="16:18" x14ac:dyDescent="0.3">
      <c r="P89" s="2" t="s">
        <v>811</v>
      </c>
      <c r="Q89" t="s">
        <v>219</v>
      </c>
      <c r="R89" s="3" t="s">
        <v>722</v>
      </c>
    </row>
    <row r="90" spans="16:18" x14ac:dyDescent="0.3">
      <c r="P90" s="2" t="s">
        <v>812</v>
      </c>
      <c r="Q90" t="s">
        <v>155</v>
      </c>
      <c r="R90" s="3" t="s">
        <v>722</v>
      </c>
    </row>
    <row r="91" spans="16:18" x14ac:dyDescent="0.3">
      <c r="P91" s="2" t="s">
        <v>813</v>
      </c>
      <c r="Q91" t="s">
        <v>159</v>
      </c>
      <c r="R91" s="3" t="s">
        <v>722</v>
      </c>
    </row>
    <row r="92" spans="16:18" x14ac:dyDescent="0.3">
      <c r="P92" s="2" t="s">
        <v>814</v>
      </c>
      <c r="Q92" t="s">
        <v>163</v>
      </c>
      <c r="R92" s="3" t="s">
        <v>722</v>
      </c>
    </row>
    <row r="93" spans="16:18" x14ac:dyDescent="0.3">
      <c r="P93" s="2" t="s">
        <v>815</v>
      </c>
      <c r="Q93" t="s">
        <v>220</v>
      </c>
      <c r="R93" s="3" t="s">
        <v>722</v>
      </c>
    </row>
    <row r="94" spans="16:18" x14ac:dyDescent="0.3">
      <c r="P94" s="2" t="s">
        <v>816</v>
      </c>
      <c r="Q94" t="s">
        <v>221</v>
      </c>
      <c r="R94" s="3" t="s">
        <v>722</v>
      </c>
    </row>
    <row r="95" spans="16:18" x14ac:dyDescent="0.3">
      <c r="P95" s="2" t="s">
        <v>817</v>
      </c>
      <c r="Q95" t="s">
        <v>222</v>
      </c>
      <c r="R95" s="3" t="s">
        <v>722</v>
      </c>
    </row>
    <row r="96" spans="16:18" x14ac:dyDescent="0.3">
      <c r="P96" s="2" t="s">
        <v>818</v>
      </c>
      <c r="Q96" t="s">
        <v>223</v>
      </c>
      <c r="R96" s="3" t="s">
        <v>722</v>
      </c>
    </row>
    <row r="97" spans="16:18" x14ac:dyDescent="0.3">
      <c r="P97" s="2" t="s">
        <v>819</v>
      </c>
      <c r="Q97" t="s">
        <v>133</v>
      </c>
      <c r="R97" s="3" t="s">
        <v>722</v>
      </c>
    </row>
    <row r="98" spans="16:18" x14ac:dyDescent="0.3">
      <c r="P98" s="2" t="s">
        <v>820</v>
      </c>
      <c r="Q98" t="s">
        <v>136</v>
      </c>
      <c r="R98" s="3" t="s">
        <v>722</v>
      </c>
    </row>
    <row r="99" spans="16:18" x14ac:dyDescent="0.3">
      <c r="P99" s="2" t="s">
        <v>821</v>
      </c>
      <c r="Q99" t="s">
        <v>139</v>
      </c>
      <c r="R99" s="3" t="s">
        <v>722</v>
      </c>
    </row>
    <row r="100" spans="16:18" x14ac:dyDescent="0.3">
      <c r="P100" s="2" t="s">
        <v>822</v>
      </c>
      <c r="Q100" t="s">
        <v>224</v>
      </c>
      <c r="R100" s="3" t="s">
        <v>722</v>
      </c>
    </row>
    <row r="101" spans="16:18" x14ac:dyDescent="0.3">
      <c r="P101" s="2" t="s">
        <v>823</v>
      </c>
      <c r="Q101" t="s">
        <v>225</v>
      </c>
      <c r="R101" s="3" t="s">
        <v>722</v>
      </c>
    </row>
    <row r="102" spans="16:18" x14ac:dyDescent="0.3">
      <c r="P102" s="2" t="s">
        <v>824</v>
      </c>
      <c r="Q102" t="s">
        <v>226</v>
      </c>
      <c r="R102" s="3" t="s">
        <v>722</v>
      </c>
    </row>
    <row r="103" spans="16:18" x14ac:dyDescent="0.3">
      <c r="P103" s="2" t="s">
        <v>825</v>
      </c>
      <c r="Q103" t="s">
        <v>227</v>
      </c>
      <c r="R103" s="3" t="s">
        <v>722</v>
      </c>
    </row>
    <row r="104" spans="16:18" x14ac:dyDescent="0.3">
      <c r="P104" s="2" t="s">
        <v>826</v>
      </c>
      <c r="Q104" t="s">
        <v>155</v>
      </c>
      <c r="R104" s="3" t="s">
        <v>722</v>
      </c>
    </row>
    <row r="105" spans="16:18" x14ac:dyDescent="0.3">
      <c r="P105" s="2" t="s">
        <v>827</v>
      </c>
      <c r="Q105" t="s">
        <v>159</v>
      </c>
      <c r="R105" s="3" t="s">
        <v>722</v>
      </c>
    </row>
    <row r="106" spans="16:18" x14ac:dyDescent="0.3">
      <c r="P106" s="2" t="s">
        <v>828</v>
      </c>
      <c r="Q106" t="s">
        <v>163</v>
      </c>
      <c r="R106" s="3" t="s">
        <v>722</v>
      </c>
    </row>
    <row r="107" spans="16:18" x14ac:dyDescent="0.3">
      <c r="P107" s="2" t="s">
        <v>829</v>
      </c>
      <c r="Q107" t="s">
        <v>228</v>
      </c>
      <c r="R107" s="3" t="s">
        <v>722</v>
      </c>
    </row>
    <row r="108" spans="16:18" x14ac:dyDescent="0.3">
      <c r="P108" s="2" t="s">
        <v>830</v>
      </c>
      <c r="Q108" t="s">
        <v>229</v>
      </c>
      <c r="R108" s="3" t="s">
        <v>722</v>
      </c>
    </row>
    <row r="109" spans="16:18" x14ac:dyDescent="0.3">
      <c r="P109" s="2" t="s">
        <v>831</v>
      </c>
      <c r="Q109" t="s">
        <v>230</v>
      </c>
      <c r="R109" s="3" t="s">
        <v>722</v>
      </c>
    </row>
    <row r="110" spans="16:18" x14ac:dyDescent="0.3">
      <c r="P110" s="2" t="s">
        <v>832</v>
      </c>
      <c r="Q110" t="s">
        <v>231</v>
      </c>
      <c r="R110" s="3" t="s">
        <v>722</v>
      </c>
    </row>
    <row r="111" spans="16:18" x14ac:dyDescent="0.3">
      <c r="P111" s="2" t="s">
        <v>833</v>
      </c>
      <c r="Q111" t="s">
        <v>133</v>
      </c>
      <c r="R111" s="3" t="s">
        <v>722</v>
      </c>
    </row>
    <row r="112" spans="16:18" x14ac:dyDescent="0.3">
      <c r="P112" s="2" t="s">
        <v>834</v>
      </c>
      <c r="Q112" t="s">
        <v>136</v>
      </c>
      <c r="R112" s="3" t="s">
        <v>722</v>
      </c>
    </row>
    <row r="113" spans="16:18" x14ac:dyDescent="0.3">
      <c r="P113" s="2" t="s">
        <v>835</v>
      </c>
      <c r="Q113" t="s">
        <v>139</v>
      </c>
      <c r="R113" s="3" t="s">
        <v>722</v>
      </c>
    </row>
    <row r="114" spans="16:18" x14ac:dyDescent="0.3">
      <c r="P114" s="2" t="s">
        <v>836</v>
      </c>
      <c r="Q114" t="s">
        <v>232</v>
      </c>
      <c r="R114" s="3" t="s">
        <v>722</v>
      </c>
    </row>
    <row r="115" spans="16:18" x14ac:dyDescent="0.3">
      <c r="P115" s="2" t="s">
        <v>837</v>
      </c>
      <c r="Q115" t="s">
        <v>233</v>
      </c>
      <c r="R115" s="3" t="s">
        <v>722</v>
      </c>
    </row>
    <row r="116" spans="16:18" x14ac:dyDescent="0.3">
      <c r="P116" s="2" t="s">
        <v>838</v>
      </c>
      <c r="Q116" t="s">
        <v>234</v>
      </c>
      <c r="R116" s="3" t="s">
        <v>722</v>
      </c>
    </row>
    <row r="117" spans="16:18" x14ac:dyDescent="0.3">
      <c r="P117" s="2" t="s">
        <v>839</v>
      </c>
      <c r="Q117" t="s">
        <v>235</v>
      </c>
      <c r="R117" s="3" t="s">
        <v>722</v>
      </c>
    </row>
    <row r="118" spans="16:18" x14ac:dyDescent="0.3">
      <c r="P118" s="2" t="s">
        <v>840</v>
      </c>
      <c r="Q118" t="s">
        <v>155</v>
      </c>
      <c r="R118" s="3" t="s">
        <v>722</v>
      </c>
    </row>
    <row r="119" spans="16:18" x14ac:dyDescent="0.3">
      <c r="P119" s="2" t="s">
        <v>841</v>
      </c>
      <c r="Q119" t="s">
        <v>159</v>
      </c>
      <c r="R119" s="3" t="s">
        <v>722</v>
      </c>
    </row>
    <row r="120" spans="16:18" x14ac:dyDescent="0.3">
      <c r="P120" s="2" t="s">
        <v>842</v>
      </c>
      <c r="Q120" t="s">
        <v>163</v>
      </c>
      <c r="R120" s="3" t="s">
        <v>722</v>
      </c>
    </row>
    <row r="121" spans="16:18" x14ac:dyDescent="0.3">
      <c r="P121" s="2" t="s">
        <v>843</v>
      </c>
      <c r="Q121" t="s">
        <v>236</v>
      </c>
      <c r="R121" s="3" t="s">
        <v>722</v>
      </c>
    </row>
    <row r="122" spans="16:18" x14ac:dyDescent="0.3">
      <c r="P122" s="2" t="s">
        <v>844</v>
      </c>
      <c r="Q122" t="s">
        <v>237</v>
      </c>
      <c r="R122" s="3" t="s">
        <v>722</v>
      </c>
    </row>
    <row r="123" spans="16:18" x14ac:dyDescent="0.3">
      <c r="P123" s="2" t="s">
        <v>845</v>
      </c>
      <c r="Q123" t="s">
        <v>238</v>
      </c>
      <c r="R123" s="3" t="s">
        <v>722</v>
      </c>
    </row>
    <row r="124" spans="16:18" x14ac:dyDescent="0.3">
      <c r="P124" s="2" t="s">
        <v>846</v>
      </c>
      <c r="Q124" t="s">
        <v>239</v>
      </c>
      <c r="R124" s="3" t="s">
        <v>722</v>
      </c>
    </row>
    <row r="125" spans="16:18" x14ac:dyDescent="0.3">
      <c r="P125" s="2" t="s">
        <v>847</v>
      </c>
      <c r="Q125" t="s">
        <v>133</v>
      </c>
      <c r="R125" s="3" t="s">
        <v>722</v>
      </c>
    </row>
    <row r="126" spans="16:18" x14ac:dyDescent="0.3">
      <c r="P126" s="2" t="s">
        <v>848</v>
      </c>
      <c r="Q126" t="s">
        <v>136</v>
      </c>
      <c r="R126" s="3" t="s">
        <v>722</v>
      </c>
    </row>
    <row r="127" spans="16:18" x14ac:dyDescent="0.3">
      <c r="P127" s="2" t="s">
        <v>849</v>
      </c>
      <c r="Q127" t="s">
        <v>139</v>
      </c>
      <c r="R127" s="3" t="s">
        <v>722</v>
      </c>
    </row>
    <row r="128" spans="16:18" x14ac:dyDescent="0.3">
      <c r="P128" s="2" t="s">
        <v>850</v>
      </c>
      <c r="Q128" t="s">
        <v>240</v>
      </c>
      <c r="R128" s="3" t="s">
        <v>722</v>
      </c>
    </row>
    <row r="129" spans="16:18" x14ac:dyDescent="0.3">
      <c r="P129" s="2" t="s">
        <v>851</v>
      </c>
      <c r="Q129" t="s">
        <v>241</v>
      </c>
      <c r="R129" s="3" t="s">
        <v>722</v>
      </c>
    </row>
    <row r="130" spans="16:18" x14ac:dyDescent="0.3">
      <c r="P130" s="2" t="s">
        <v>852</v>
      </c>
      <c r="Q130" t="s">
        <v>242</v>
      </c>
      <c r="R130" s="3" t="s">
        <v>722</v>
      </c>
    </row>
    <row r="131" spans="16:18" x14ac:dyDescent="0.3">
      <c r="P131" s="2" t="s">
        <v>853</v>
      </c>
      <c r="Q131" t="s">
        <v>243</v>
      </c>
      <c r="R131" s="3" t="s">
        <v>722</v>
      </c>
    </row>
    <row r="132" spans="16:18" x14ac:dyDescent="0.3">
      <c r="P132" s="2" t="s">
        <v>854</v>
      </c>
      <c r="Q132" t="s">
        <v>155</v>
      </c>
      <c r="R132" s="3" t="s">
        <v>722</v>
      </c>
    </row>
    <row r="133" spans="16:18" x14ac:dyDescent="0.3">
      <c r="P133" s="2" t="s">
        <v>855</v>
      </c>
      <c r="Q133" t="s">
        <v>159</v>
      </c>
      <c r="R133" s="3" t="s">
        <v>722</v>
      </c>
    </row>
    <row r="134" spans="16:18" x14ac:dyDescent="0.3">
      <c r="P134" s="2" t="s">
        <v>856</v>
      </c>
      <c r="Q134" t="s">
        <v>163</v>
      </c>
      <c r="R134" s="3" t="s">
        <v>722</v>
      </c>
    </row>
    <row r="135" spans="16:18" x14ac:dyDescent="0.3">
      <c r="P135" s="2" t="s">
        <v>857</v>
      </c>
      <c r="Q135" t="s">
        <v>244</v>
      </c>
      <c r="R135" s="3" t="s">
        <v>722</v>
      </c>
    </row>
    <row r="136" spans="16:18" x14ac:dyDescent="0.3">
      <c r="P136" s="2" t="s">
        <v>858</v>
      </c>
      <c r="Q136" t="s">
        <v>245</v>
      </c>
      <c r="R136" s="3" t="s">
        <v>722</v>
      </c>
    </row>
    <row r="137" spans="16:18" x14ac:dyDescent="0.3">
      <c r="P137" s="2" t="s">
        <v>859</v>
      </c>
      <c r="Q137" t="s">
        <v>246</v>
      </c>
      <c r="R137" s="3" t="s">
        <v>722</v>
      </c>
    </row>
    <row r="138" spans="16:18" x14ac:dyDescent="0.3">
      <c r="P138" s="2" t="s">
        <v>860</v>
      </c>
      <c r="Q138" t="s">
        <v>247</v>
      </c>
      <c r="R138" s="3" t="s">
        <v>722</v>
      </c>
    </row>
    <row r="139" spans="16:18" x14ac:dyDescent="0.3">
      <c r="P139" s="2" t="s">
        <v>861</v>
      </c>
      <c r="Q139" t="s">
        <v>133</v>
      </c>
      <c r="R139" s="3" t="s">
        <v>722</v>
      </c>
    </row>
    <row r="140" spans="16:18" x14ac:dyDescent="0.3">
      <c r="P140" s="2" t="s">
        <v>862</v>
      </c>
      <c r="Q140" t="s">
        <v>136</v>
      </c>
      <c r="R140" s="3" t="s">
        <v>722</v>
      </c>
    </row>
    <row r="141" spans="16:18" x14ac:dyDescent="0.3">
      <c r="P141" s="2" t="s">
        <v>863</v>
      </c>
      <c r="Q141" t="s">
        <v>139</v>
      </c>
      <c r="R141" s="3" t="s">
        <v>722</v>
      </c>
    </row>
    <row r="142" spans="16:18" x14ac:dyDescent="0.3">
      <c r="P142" s="2" t="s">
        <v>864</v>
      </c>
      <c r="Q142" t="s">
        <v>248</v>
      </c>
      <c r="R142" s="3" t="s">
        <v>722</v>
      </c>
    </row>
    <row r="143" spans="16:18" x14ac:dyDescent="0.3">
      <c r="P143" s="2" t="s">
        <v>865</v>
      </c>
      <c r="Q143" t="s">
        <v>249</v>
      </c>
      <c r="R143" s="3" t="s">
        <v>722</v>
      </c>
    </row>
    <row r="144" spans="16:18" x14ac:dyDescent="0.3">
      <c r="P144" s="2" t="s">
        <v>866</v>
      </c>
      <c r="Q144" t="s">
        <v>250</v>
      </c>
      <c r="R144" s="3" t="s">
        <v>722</v>
      </c>
    </row>
    <row r="145" spans="16:18" x14ac:dyDescent="0.3">
      <c r="P145" s="2" t="s">
        <v>867</v>
      </c>
      <c r="Q145" t="s">
        <v>251</v>
      </c>
      <c r="R145" s="3" t="s">
        <v>722</v>
      </c>
    </row>
    <row r="146" spans="16:18" x14ac:dyDescent="0.3">
      <c r="P146" s="2" t="s">
        <v>868</v>
      </c>
      <c r="Q146" t="s">
        <v>155</v>
      </c>
      <c r="R146" s="3" t="s">
        <v>722</v>
      </c>
    </row>
    <row r="147" spans="16:18" x14ac:dyDescent="0.3">
      <c r="P147" s="2" t="s">
        <v>869</v>
      </c>
      <c r="Q147" t="s">
        <v>159</v>
      </c>
      <c r="R147" s="3" t="s">
        <v>722</v>
      </c>
    </row>
    <row r="148" spans="16:18" x14ac:dyDescent="0.3">
      <c r="P148" s="2" t="s">
        <v>870</v>
      </c>
      <c r="Q148" t="s">
        <v>163</v>
      </c>
      <c r="R148" s="3" t="s">
        <v>722</v>
      </c>
    </row>
    <row r="149" spans="16:18" x14ac:dyDescent="0.3">
      <c r="P149" s="2" t="s">
        <v>871</v>
      </c>
      <c r="Q149" t="s">
        <v>252</v>
      </c>
      <c r="R149" s="3" t="s">
        <v>722</v>
      </c>
    </row>
    <row r="150" spans="16:18" x14ac:dyDescent="0.3">
      <c r="P150" s="2" t="s">
        <v>872</v>
      </c>
      <c r="Q150" t="s">
        <v>253</v>
      </c>
      <c r="R150" s="3" t="s">
        <v>722</v>
      </c>
    </row>
    <row r="151" spans="16:18" x14ac:dyDescent="0.3">
      <c r="P151" s="2" t="s">
        <v>873</v>
      </c>
      <c r="Q151" t="s">
        <v>254</v>
      </c>
      <c r="R151" s="3" t="s">
        <v>722</v>
      </c>
    </row>
    <row r="152" spans="16:18" x14ac:dyDescent="0.3">
      <c r="P152" s="2" t="s">
        <v>874</v>
      </c>
      <c r="Q152" t="s">
        <v>255</v>
      </c>
      <c r="R152" s="3" t="s">
        <v>722</v>
      </c>
    </row>
    <row r="153" spans="16:18" x14ac:dyDescent="0.3">
      <c r="P153" s="2" t="s">
        <v>875</v>
      </c>
      <c r="Q153" t="s">
        <v>133</v>
      </c>
      <c r="R153" s="3" t="s">
        <v>722</v>
      </c>
    </row>
    <row r="154" spans="16:18" x14ac:dyDescent="0.3">
      <c r="P154" s="2" t="s">
        <v>876</v>
      </c>
      <c r="Q154" t="s">
        <v>136</v>
      </c>
      <c r="R154" s="3" t="s">
        <v>722</v>
      </c>
    </row>
    <row r="155" spans="16:18" x14ac:dyDescent="0.3">
      <c r="P155" s="2" t="s">
        <v>877</v>
      </c>
      <c r="Q155" t="s">
        <v>139</v>
      </c>
      <c r="R155" s="3" t="s">
        <v>722</v>
      </c>
    </row>
    <row r="156" spans="16:18" x14ac:dyDescent="0.3">
      <c r="P156" s="2" t="s">
        <v>878</v>
      </c>
      <c r="Q156" t="s">
        <v>256</v>
      </c>
      <c r="R156" s="3" t="s">
        <v>722</v>
      </c>
    </row>
    <row r="157" spans="16:18" x14ac:dyDescent="0.3">
      <c r="P157" s="2" t="s">
        <v>879</v>
      </c>
      <c r="Q157" t="s">
        <v>257</v>
      </c>
      <c r="R157" s="3" t="s">
        <v>722</v>
      </c>
    </row>
    <row r="158" spans="16:18" x14ac:dyDescent="0.3">
      <c r="P158" s="2" t="s">
        <v>880</v>
      </c>
      <c r="Q158" t="s">
        <v>258</v>
      </c>
      <c r="R158" s="3" t="s">
        <v>722</v>
      </c>
    </row>
    <row r="159" spans="16:18" x14ac:dyDescent="0.3">
      <c r="P159" s="2" t="s">
        <v>881</v>
      </c>
      <c r="Q159" t="s">
        <v>259</v>
      </c>
      <c r="R159" s="3" t="s">
        <v>722</v>
      </c>
    </row>
    <row r="160" spans="16:18" x14ac:dyDescent="0.3">
      <c r="P160" s="2" t="s">
        <v>882</v>
      </c>
      <c r="Q160" t="s">
        <v>155</v>
      </c>
      <c r="R160" s="3" t="s">
        <v>722</v>
      </c>
    </row>
    <row r="161" spans="16:18" x14ac:dyDescent="0.3">
      <c r="P161" s="2" t="s">
        <v>883</v>
      </c>
      <c r="Q161" t="s">
        <v>159</v>
      </c>
      <c r="R161" s="3" t="s">
        <v>722</v>
      </c>
    </row>
    <row r="162" spans="16:18" x14ac:dyDescent="0.3">
      <c r="P162" s="2" t="s">
        <v>884</v>
      </c>
      <c r="Q162" t="s">
        <v>163</v>
      </c>
      <c r="R162" s="3" t="s">
        <v>722</v>
      </c>
    </row>
    <row r="163" spans="16:18" x14ac:dyDescent="0.3">
      <c r="P163" s="2" t="s">
        <v>885</v>
      </c>
      <c r="Q163" t="s">
        <v>260</v>
      </c>
      <c r="R163" s="3" t="s">
        <v>722</v>
      </c>
    </row>
    <row r="164" spans="16:18" x14ac:dyDescent="0.3">
      <c r="P164" s="2" t="s">
        <v>886</v>
      </c>
      <c r="Q164" t="s">
        <v>261</v>
      </c>
      <c r="R164" s="3" t="s">
        <v>722</v>
      </c>
    </row>
    <row r="165" spans="16:18" x14ac:dyDescent="0.3">
      <c r="P165" s="2" t="s">
        <v>887</v>
      </c>
      <c r="Q165" t="s">
        <v>262</v>
      </c>
      <c r="R165" s="3" t="s">
        <v>722</v>
      </c>
    </row>
    <row r="166" spans="16:18" x14ac:dyDescent="0.3">
      <c r="P166" s="2" t="s">
        <v>888</v>
      </c>
      <c r="Q166" t="s">
        <v>263</v>
      </c>
      <c r="R166" s="3" t="s">
        <v>722</v>
      </c>
    </row>
    <row r="167" spans="16:18" x14ac:dyDescent="0.3">
      <c r="P167" s="2" t="s">
        <v>889</v>
      </c>
      <c r="Q167" t="s">
        <v>133</v>
      </c>
      <c r="R167" s="3" t="s">
        <v>722</v>
      </c>
    </row>
    <row r="168" spans="16:18" x14ac:dyDescent="0.3">
      <c r="P168" s="2" t="s">
        <v>890</v>
      </c>
      <c r="Q168" t="s">
        <v>136</v>
      </c>
      <c r="R168" s="3" t="s">
        <v>722</v>
      </c>
    </row>
    <row r="169" spans="16:18" x14ac:dyDescent="0.3">
      <c r="P169" s="2" t="s">
        <v>891</v>
      </c>
      <c r="Q169" t="s">
        <v>139</v>
      </c>
      <c r="R169" s="3" t="s">
        <v>722</v>
      </c>
    </row>
    <row r="170" spans="16:18" x14ac:dyDescent="0.3">
      <c r="P170" s="2" t="s">
        <v>892</v>
      </c>
      <c r="Q170" t="s">
        <v>264</v>
      </c>
      <c r="R170" s="3" t="s">
        <v>722</v>
      </c>
    </row>
    <row r="171" spans="16:18" x14ac:dyDescent="0.3">
      <c r="P171" s="2" t="s">
        <v>893</v>
      </c>
      <c r="Q171" t="s">
        <v>265</v>
      </c>
      <c r="R171" s="3" t="s">
        <v>722</v>
      </c>
    </row>
    <row r="172" spans="16:18" x14ac:dyDescent="0.3">
      <c r="P172" s="2" t="s">
        <v>894</v>
      </c>
      <c r="Q172" t="s">
        <v>266</v>
      </c>
      <c r="R172" s="3" t="s">
        <v>722</v>
      </c>
    </row>
    <row r="173" spans="16:18" x14ac:dyDescent="0.3">
      <c r="P173" s="2" t="s">
        <v>895</v>
      </c>
      <c r="Q173" t="s">
        <v>267</v>
      </c>
      <c r="R173" s="3" t="s">
        <v>722</v>
      </c>
    </row>
    <row r="174" spans="16:18" x14ac:dyDescent="0.3">
      <c r="P174" s="2" t="s">
        <v>896</v>
      </c>
      <c r="Q174" t="s">
        <v>155</v>
      </c>
      <c r="R174" s="3" t="s">
        <v>722</v>
      </c>
    </row>
    <row r="175" spans="16:18" x14ac:dyDescent="0.3">
      <c r="P175" s="2" t="s">
        <v>897</v>
      </c>
      <c r="Q175" t="s">
        <v>159</v>
      </c>
      <c r="R175" s="3" t="s">
        <v>722</v>
      </c>
    </row>
    <row r="176" spans="16:18" x14ac:dyDescent="0.3">
      <c r="P176" s="2" t="s">
        <v>898</v>
      </c>
      <c r="Q176" t="s">
        <v>163</v>
      </c>
      <c r="R176" s="3" t="s">
        <v>722</v>
      </c>
    </row>
    <row r="177" spans="16:18" x14ac:dyDescent="0.3">
      <c r="P177" s="2" t="s">
        <v>899</v>
      </c>
      <c r="Q177" t="s">
        <v>268</v>
      </c>
      <c r="R177" s="3" t="s">
        <v>722</v>
      </c>
    </row>
    <row r="178" spans="16:18" x14ac:dyDescent="0.3">
      <c r="P178" s="2" t="s">
        <v>900</v>
      </c>
      <c r="Q178" t="s">
        <v>269</v>
      </c>
      <c r="R178" s="3" t="s">
        <v>722</v>
      </c>
    </row>
    <row r="179" spans="16:18" x14ac:dyDescent="0.3">
      <c r="P179" s="2" t="s">
        <v>901</v>
      </c>
      <c r="Q179" t="s">
        <v>270</v>
      </c>
      <c r="R179" s="3" t="s">
        <v>722</v>
      </c>
    </row>
    <row r="180" spans="16:18" x14ac:dyDescent="0.3">
      <c r="P180" s="2" t="s">
        <v>902</v>
      </c>
      <c r="Q180" t="s">
        <v>271</v>
      </c>
      <c r="R180" s="3" t="s">
        <v>722</v>
      </c>
    </row>
    <row r="181" spans="16:18" x14ac:dyDescent="0.3">
      <c r="P181" s="2" t="s">
        <v>903</v>
      </c>
      <c r="Q181" t="s">
        <v>133</v>
      </c>
      <c r="R181" s="3" t="s">
        <v>722</v>
      </c>
    </row>
    <row r="182" spans="16:18" x14ac:dyDescent="0.3">
      <c r="P182" s="2" t="s">
        <v>904</v>
      </c>
      <c r="Q182" t="s">
        <v>136</v>
      </c>
      <c r="R182" s="3" t="s">
        <v>722</v>
      </c>
    </row>
    <row r="183" spans="16:18" x14ac:dyDescent="0.3">
      <c r="P183" s="2" t="s">
        <v>905</v>
      </c>
      <c r="Q183" t="s">
        <v>139</v>
      </c>
      <c r="R183" s="3" t="s">
        <v>722</v>
      </c>
    </row>
    <row r="184" spans="16:18" x14ac:dyDescent="0.3">
      <c r="P184" s="2" t="s">
        <v>906</v>
      </c>
      <c r="Q184" t="s">
        <v>272</v>
      </c>
      <c r="R184" s="3" t="s">
        <v>722</v>
      </c>
    </row>
    <row r="185" spans="16:18" x14ac:dyDescent="0.3">
      <c r="P185" s="2" t="s">
        <v>907</v>
      </c>
      <c r="Q185" t="s">
        <v>273</v>
      </c>
      <c r="R185" s="3" t="s">
        <v>722</v>
      </c>
    </row>
    <row r="186" spans="16:18" x14ac:dyDescent="0.3">
      <c r="P186" s="2" t="s">
        <v>908</v>
      </c>
      <c r="Q186" t="s">
        <v>274</v>
      </c>
      <c r="R186" s="3" t="s">
        <v>722</v>
      </c>
    </row>
    <row r="187" spans="16:18" x14ac:dyDescent="0.3">
      <c r="P187" s="2" t="s">
        <v>909</v>
      </c>
      <c r="Q187" t="s">
        <v>275</v>
      </c>
      <c r="R187" s="3" t="s">
        <v>722</v>
      </c>
    </row>
    <row r="188" spans="16:18" x14ac:dyDescent="0.3">
      <c r="P188" s="2" t="s">
        <v>910</v>
      </c>
      <c r="Q188" t="s">
        <v>155</v>
      </c>
      <c r="R188" s="3" t="s">
        <v>722</v>
      </c>
    </row>
    <row r="189" spans="16:18" x14ac:dyDescent="0.3">
      <c r="P189" s="2" t="s">
        <v>911</v>
      </c>
      <c r="Q189" t="s">
        <v>159</v>
      </c>
      <c r="R189" s="3" t="s">
        <v>722</v>
      </c>
    </row>
    <row r="190" spans="16:18" x14ac:dyDescent="0.3">
      <c r="P190" s="2" t="s">
        <v>912</v>
      </c>
      <c r="Q190" t="s">
        <v>163</v>
      </c>
      <c r="R190" s="3" t="s">
        <v>722</v>
      </c>
    </row>
    <row r="191" spans="16:18" x14ac:dyDescent="0.3">
      <c r="P191" s="2" t="s">
        <v>913</v>
      </c>
      <c r="Q191" t="s">
        <v>276</v>
      </c>
      <c r="R191" s="3" t="s">
        <v>722</v>
      </c>
    </row>
    <row r="192" spans="16:18" x14ac:dyDescent="0.3">
      <c r="P192" s="2" t="s">
        <v>914</v>
      </c>
      <c r="Q192" t="s">
        <v>277</v>
      </c>
      <c r="R192" s="3" t="s">
        <v>722</v>
      </c>
    </row>
    <row r="193" spans="16:18" x14ac:dyDescent="0.3">
      <c r="P193" s="2" t="s">
        <v>915</v>
      </c>
      <c r="Q193" t="s">
        <v>278</v>
      </c>
      <c r="R193" s="3" t="s">
        <v>722</v>
      </c>
    </row>
    <row r="194" spans="16:18" x14ac:dyDescent="0.3">
      <c r="P194" s="2" t="s">
        <v>916</v>
      </c>
      <c r="Q194" t="s">
        <v>279</v>
      </c>
      <c r="R194" s="3" t="s">
        <v>722</v>
      </c>
    </row>
    <row r="195" spans="16:18" x14ac:dyDescent="0.3">
      <c r="P195" s="2" t="s">
        <v>917</v>
      </c>
      <c r="Q195" t="s">
        <v>133</v>
      </c>
      <c r="R195" s="3" t="s">
        <v>722</v>
      </c>
    </row>
    <row r="196" spans="16:18" x14ac:dyDescent="0.3">
      <c r="P196" s="2" t="s">
        <v>918</v>
      </c>
      <c r="Q196" t="s">
        <v>136</v>
      </c>
      <c r="R196" s="3" t="s">
        <v>722</v>
      </c>
    </row>
    <row r="197" spans="16:18" x14ac:dyDescent="0.3">
      <c r="P197" s="2" t="s">
        <v>919</v>
      </c>
      <c r="Q197" t="s">
        <v>139</v>
      </c>
      <c r="R197" s="3" t="s">
        <v>722</v>
      </c>
    </row>
    <row r="198" spans="16:18" x14ac:dyDescent="0.3">
      <c r="P198" s="2" t="s">
        <v>920</v>
      </c>
      <c r="Q198" t="s">
        <v>280</v>
      </c>
      <c r="R198" s="3" t="s">
        <v>722</v>
      </c>
    </row>
    <row r="199" spans="16:18" x14ac:dyDescent="0.3">
      <c r="P199" s="2" t="s">
        <v>921</v>
      </c>
      <c r="Q199" t="s">
        <v>281</v>
      </c>
      <c r="R199" s="3" t="s">
        <v>722</v>
      </c>
    </row>
    <row r="200" spans="16:18" x14ac:dyDescent="0.3">
      <c r="P200" s="2" t="s">
        <v>922</v>
      </c>
      <c r="Q200" t="s">
        <v>282</v>
      </c>
      <c r="R200" s="3" t="s">
        <v>722</v>
      </c>
    </row>
    <row r="201" spans="16:18" x14ac:dyDescent="0.3">
      <c r="P201" s="2" t="s">
        <v>923</v>
      </c>
      <c r="Q201" t="s">
        <v>283</v>
      </c>
      <c r="R201" s="3" t="s">
        <v>722</v>
      </c>
    </row>
    <row r="202" spans="16:18" x14ac:dyDescent="0.3">
      <c r="P202" s="2" t="s">
        <v>924</v>
      </c>
      <c r="Q202" t="s">
        <v>155</v>
      </c>
      <c r="R202" s="3" t="s">
        <v>722</v>
      </c>
    </row>
    <row r="203" spans="16:18" x14ac:dyDescent="0.3">
      <c r="P203" s="2" t="s">
        <v>925</v>
      </c>
      <c r="Q203" t="s">
        <v>159</v>
      </c>
      <c r="R203" s="3" t="s">
        <v>722</v>
      </c>
    </row>
    <row r="204" spans="16:18" x14ac:dyDescent="0.3">
      <c r="P204" s="2" t="s">
        <v>926</v>
      </c>
      <c r="Q204" t="s">
        <v>163</v>
      </c>
      <c r="R204" s="3" t="s">
        <v>722</v>
      </c>
    </row>
    <row r="205" spans="16:18" x14ac:dyDescent="0.3">
      <c r="P205" s="2" t="s">
        <v>927</v>
      </c>
      <c r="Q205" t="s">
        <v>284</v>
      </c>
      <c r="R205" s="3" t="s">
        <v>722</v>
      </c>
    </row>
    <row r="206" spans="16:18" x14ac:dyDescent="0.3">
      <c r="P206" s="2" t="s">
        <v>928</v>
      </c>
      <c r="Q206" t="s">
        <v>285</v>
      </c>
      <c r="R206" s="3" t="s">
        <v>722</v>
      </c>
    </row>
    <row r="207" spans="16:18" x14ac:dyDescent="0.3">
      <c r="P207" s="2" t="s">
        <v>929</v>
      </c>
      <c r="Q207" t="s">
        <v>286</v>
      </c>
      <c r="R207" s="3" t="s">
        <v>722</v>
      </c>
    </row>
    <row r="208" spans="16:18" x14ac:dyDescent="0.3">
      <c r="P208" s="2" t="s">
        <v>930</v>
      </c>
      <c r="Q208" t="s">
        <v>287</v>
      </c>
      <c r="R208" s="3" t="s">
        <v>722</v>
      </c>
    </row>
    <row r="209" spans="16:18" x14ac:dyDescent="0.3">
      <c r="P209" s="2" t="s">
        <v>931</v>
      </c>
      <c r="Q209" t="s">
        <v>133</v>
      </c>
      <c r="R209" s="3" t="s">
        <v>722</v>
      </c>
    </row>
    <row r="210" spans="16:18" x14ac:dyDescent="0.3">
      <c r="P210" s="2" t="s">
        <v>932</v>
      </c>
      <c r="Q210" t="s">
        <v>136</v>
      </c>
      <c r="R210" s="3" t="s">
        <v>722</v>
      </c>
    </row>
    <row r="211" spans="16:18" x14ac:dyDescent="0.3">
      <c r="P211" s="2" t="s">
        <v>933</v>
      </c>
      <c r="Q211" t="s">
        <v>139</v>
      </c>
      <c r="R211" s="3" t="s">
        <v>722</v>
      </c>
    </row>
    <row r="212" spans="16:18" x14ac:dyDescent="0.3">
      <c r="P212" s="2" t="s">
        <v>934</v>
      </c>
      <c r="Q212" t="s">
        <v>288</v>
      </c>
      <c r="R212" s="3" t="s">
        <v>722</v>
      </c>
    </row>
    <row r="213" spans="16:18" x14ac:dyDescent="0.3">
      <c r="P213" s="2" t="s">
        <v>935</v>
      </c>
      <c r="Q213" t="s">
        <v>289</v>
      </c>
      <c r="R213" s="3" t="s">
        <v>722</v>
      </c>
    </row>
    <row r="214" spans="16:18" x14ac:dyDescent="0.3">
      <c r="P214" s="2" t="s">
        <v>936</v>
      </c>
      <c r="Q214" t="s">
        <v>290</v>
      </c>
      <c r="R214" s="3" t="s">
        <v>722</v>
      </c>
    </row>
    <row r="215" spans="16:18" x14ac:dyDescent="0.3">
      <c r="P215" s="2" t="s">
        <v>937</v>
      </c>
      <c r="Q215" t="s">
        <v>291</v>
      </c>
      <c r="R215" s="3" t="s">
        <v>722</v>
      </c>
    </row>
    <row r="216" spans="16:18" x14ac:dyDescent="0.3">
      <c r="P216" s="2" t="s">
        <v>938</v>
      </c>
      <c r="Q216" t="s">
        <v>155</v>
      </c>
      <c r="R216" s="3" t="s">
        <v>722</v>
      </c>
    </row>
    <row r="217" spans="16:18" x14ac:dyDescent="0.3">
      <c r="P217" s="2" t="s">
        <v>939</v>
      </c>
      <c r="Q217" t="s">
        <v>159</v>
      </c>
      <c r="R217" s="3" t="s">
        <v>722</v>
      </c>
    </row>
    <row r="218" spans="16:18" x14ac:dyDescent="0.3">
      <c r="P218" s="2" t="s">
        <v>940</v>
      </c>
      <c r="Q218" t="s">
        <v>163</v>
      </c>
      <c r="R218" s="3" t="s">
        <v>722</v>
      </c>
    </row>
    <row r="219" spans="16:18" x14ac:dyDescent="0.3">
      <c r="P219" s="2" t="s">
        <v>941</v>
      </c>
      <c r="Q219" t="s">
        <v>292</v>
      </c>
      <c r="R219" s="3" t="s">
        <v>722</v>
      </c>
    </row>
    <row r="220" spans="16:18" x14ac:dyDescent="0.3">
      <c r="P220" s="2" t="s">
        <v>942</v>
      </c>
      <c r="Q220" t="s">
        <v>293</v>
      </c>
      <c r="R220" s="3" t="s">
        <v>722</v>
      </c>
    </row>
    <row r="221" spans="16:18" x14ac:dyDescent="0.3">
      <c r="P221" s="2" t="s">
        <v>943</v>
      </c>
      <c r="Q221" t="s">
        <v>294</v>
      </c>
      <c r="R221" s="3" t="s">
        <v>722</v>
      </c>
    </row>
    <row r="222" spans="16:18" x14ac:dyDescent="0.3">
      <c r="P222" s="2" t="s">
        <v>944</v>
      </c>
      <c r="Q222" t="s">
        <v>295</v>
      </c>
      <c r="R222" s="3" t="s">
        <v>722</v>
      </c>
    </row>
    <row r="223" spans="16:18" x14ac:dyDescent="0.3">
      <c r="P223" s="2" t="s">
        <v>945</v>
      </c>
      <c r="Q223" t="s">
        <v>133</v>
      </c>
      <c r="R223" s="3" t="s">
        <v>722</v>
      </c>
    </row>
    <row r="224" spans="16:18" x14ac:dyDescent="0.3">
      <c r="P224" s="2" t="s">
        <v>946</v>
      </c>
      <c r="Q224" t="s">
        <v>136</v>
      </c>
      <c r="R224" s="3" t="s">
        <v>722</v>
      </c>
    </row>
    <row r="225" spans="16:18" x14ac:dyDescent="0.3">
      <c r="P225" s="2" t="s">
        <v>947</v>
      </c>
      <c r="Q225" t="s">
        <v>139</v>
      </c>
      <c r="R225" s="3" t="s">
        <v>722</v>
      </c>
    </row>
    <row r="226" spans="16:18" x14ac:dyDescent="0.3">
      <c r="P226" s="2" t="s">
        <v>948</v>
      </c>
      <c r="Q226" t="s">
        <v>296</v>
      </c>
      <c r="R226" s="3" t="s">
        <v>722</v>
      </c>
    </row>
    <row r="227" spans="16:18" x14ac:dyDescent="0.3">
      <c r="P227" s="2" t="s">
        <v>949</v>
      </c>
      <c r="Q227" t="s">
        <v>297</v>
      </c>
      <c r="R227" s="3" t="s">
        <v>722</v>
      </c>
    </row>
    <row r="228" spans="16:18" x14ac:dyDescent="0.3">
      <c r="P228" s="2" t="s">
        <v>950</v>
      </c>
      <c r="Q228" t="s">
        <v>298</v>
      </c>
      <c r="R228" s="3" t="s">
        <v>722</v>
      </c>
    </row>
    <row r="229" spans="16:18" x14ac:dyDescent="0.3">
      <c r="P229" s="2" t="s">
        <v>951</v>
      </c>
      <c r="Q229" t="s">
        <v>299</v>
      </c>
      <c r="R229" s="3" t="s">
        <v>722</v>
      </c>
    </row>
    <row r="230" spans="16:18" x14ac:dyDescent="0.3">
      <c r="P230" s="2" t="s">
        <v>952</v>
      </c>
      <c r="Q230" t="s">
        <v>155</v>
      </c>
      <c r="R230" s="3" t="s">
        <v>722</v>
      </c>
    </row>
    <row r="231" spans="16:18" x14ac:dyDescent="0.3">
      <c r="P231" s="2" t="s">
        <v>953</v>
      </c>
      <c r="Q231" t="s">
        <v>159</v>
      </c>
      <c r="R231" s="3" t="s">
        <v>722</v>
      </c>
    </row>
    <row r="232" spans="16:18" x14ac:dyDescent="0.3">
      <c r="P232" s="2" t="s">
        <v>954</v>
      </c>
      <c r="Q232" t="s">
        <v>163</v>
      </c>
      <c r="R232" s="3" t="s">
        <v>722</v>
      </c>
    </row>
    <row r="233" spans="16:18" x14ac:dyDescent="0.3">
      <c r="P233" s="2" t="s">
        <v>955</v>
      </c>
      <c r="Q233" t="s">
        <v>300</v>
      </c>
      <c r="R233" s="3" t="s">
        <v>722</v>
      </c>
    </row>
    <row r="234" spans="16:18" x14ac:dyDescent="0.3">
      <c r="P234" s="2" t="s">
        <v>956</v>
      </c>
      <c r="Q234" t="s">
        <v>301</v>
      </c>
      <c r="R234" s="3" t="s">
        <v>722</v>
      </c>
    </row>
    <row r="235" spans="16:18" x14ac:dyDescent="0.3">
      <c r="P235" s="2" t="s">
        <v>957</v>
      </c>
      <c r="Q235" t="s">
        <v>302</v>
      </c>
      <c r="R235" s="3" t="s">
        <v>722</v>
      </c>
    </row>
    <row r="236" spans="16:18" x14ac:dyDescent="0.3">
      <c r="P236" s="2" t="s">
        <v>958</v>
      </c>
      <c r="Q236" t="s">
        <v>303</v>
      </c>
      <c r="R236" s="3" t="s">
        <v>722</v>
      </c>
    </row>
    <row r="237" spans="16:18" x14ac:dyDescent="0.3">
      <c r="P237" s="2" t="s">
        <v>959</v>
      </c>
      <c r="Q237" t="s">
        <v>133</v>
      </c>
      <c r="R237" s="3" t="s">
        <v>722</v>
      </c>
    </row>
    <row r="238" spans="16:18" x14ac:dyDescent="0.3">
      <c r="P238" s="2" t="s">
        <v>960</v>
      </c>
      <c r="Q238" t="s">
        <v>136</v>
      </c>
      <c r="R238" s="3" t="s">
        <v>722</v>
      </c>
    </row>
    <row r="239" spans="16:18" x14ac:dyDescent="0.3">
      <c r="P239" s="2" t="s">
        <v>961</v>
      </c>
      <c r="Q239" t="s">
        <v>139</v>
      </c>
      <c r="R239" s="3" t="s">
        <v>722</v>
      </c>
    </row>
    <row r="240" spans="16:18" x14ac:dyDescent="0.3">
      <c r="P240" s="2" t="s">
        <v>962</v>
      </c>
      <c r="Q240" t="s">
        <v>304</v>
      </c>
      <c r="R240" s="3" t="s">
        <v>722</v>
      </c>
    </row>
    <row r="241" spans="16:18" x14ac:dyDescent="0.3">
      <c r="P241" s="2" t="s">
        <v>963</v>
      </c>
      <c r="Q241" t="s">
        <v>305</v>
      </c>
      <c r="R241" s="3" t="s">
        <v>722</v>
      </c>
    </row>
    <row r="242" spans="16:18" x14ac:dyDescent="0.3">
      <c r="P242" s="2" t="s">
        <v>964</v>
      </c>
      <c r="Q242" t="s">
        <v>306</v>
      </c>
      <c r="R242" s="3" t="s">
        <v>722</v>
      </c>
    </row>
    <row r="243" spans="16:18" x14ac:dyDescent="0.3">
      <c r="P243" s="2" t="s">
        <v>965</v>
      </c>
      <c r="Q243" t="s">
        <v>307</v>
      </c>
      <c r="R243" s="3" t="s">
        <v>722</v>
      </c>
    </row>
    <row r="244" spans="16:18" x14ac:dyDescent="0.3">
      <c r="P244" s="2" t="s">
        <v>966</v>
      </c>
      <c r="Q244" t="s">
        <v>155</v>
      </c>
      <c r="R244" s="3" t="s">
        <v>722</v>
      </c>
    </row>
    <row r="245" spans="16:18" x14ac:dyDescent="0.3">
      <c r="P245" s="2" t="s">
        <v>967</v>
      </c>
      <c r="Q245" t="s">
        <v>159</v>
      </c>
      <c r="R245" s="3" t="s">
        <v>722</v>
      </c>
    </row>
    <row r="246" spans="16:18" x14ac:dyDescent="0.3">
      <c r="P246" s="2" t="s">
        <v>968</v>
      </c>
      <c r="Q246" t="s">
        <v>163</v>
      </c>
      <c r="R246" s="3" t="s">
        <v>722</v>
      </c>
    </row>
    <row r="247" spans="16:18" x14ac:dyDescent="0.3">
      <c r="P247" s="2" t="s">
        <v>969</v>
      </c>
      <c r="Q247" t="s">
        <v>308</v>
      </c>
      <c r="R247" s="3" t="s">
        <v>722</v>
      </c>
    </row>
    <row r="248" spans="16:18" x14ac:dyDescent="0.3">
      <c r="P248" s="2" t="s">
        <v>970</v>
      </c>
      <c r="Q248" t="s">
        <v>309</v>
      </c>
      <c r="R248" s="3" t="s">
        <v>722</v>
      </c>
    </row>
    <row r="249" spans="16:18" x14ac:dyDescent="0.3">
      <c r="P249" s="2" t="s">
        <v>971</v>
      </c>
      <c r="Q249" t="s">
        <v>310</v>
      </c>
      <c r="R249" s="3" t="s">
        <v>722</v>
      </c>
    </row>
    <row r="250" spans="16:18" x14ac:dyDescent="0.3">
      <c r="P250" s="2" t="s">
        <v>972</v>
      </c>
      <c r="Q250" t="s">
        <v>311</v>
      </c>
      <c r="R250" s="3" t="s">
        <v>722</v>
      </c>
    </row>
    <row r="251" spans="16:18" x14ac:dyDescent="0.3">
      <c r="P251" s="2" t="s">
        <v>973</v>
      </c>
      <c r="Q251" t="s">
        <v>133</v>
      </c>
      <c r="R251" s="3" t="s">
        <v>722</v>
      </c>
    </row>
    <row r="252" spans="16:18" x14ac:dyDescent="0.3">
      <c r="P252" s="2" t="s">
        <v>974</v>
      </c>
      <c r="Q252" t="s">
        <v>136</v>
      </c>
      <c r="R252" s="3" t="s">
        <v>722</v>
      </c>
    </row>
    <row r="253" spans="16:18" x14ac:dyDescent="0.3">
      <c r="P253" s="2" t="s">
        <v>975</v>
      </c>
      <c r="Q253" t="s">
        <v>139</v>
      </c>
      <c r="R253" s="3" t="s">
        <v>722</v>
      </c>
    </row>
    <row r="254" spans="16:18" x14ac:dyDescent="0.3">
      <c r="P254" s="2" t="s">
        <v>976</v>
      </c>
      <c r="Q254" t="s">
        <v>312</v>
      </c>
      <c r="R254" s="3" t="s">
        <v>722</v>
      </c>
    </row>
    <row r="255" spans="16:18" x14ac:dyDescent="0.3">
      <c r="P255" s="2" t="s">
        <v>977</v>
      </c>
      <c r="Q255" t="s">
        <v>313</v>
      </c>
      <c r="R255" s="3" t="s">
        <v>722</v>
      </c>
    </row>
    <row r="256" spans="16:18" x14ac:dyDescent="0.3">
      <c r="P256" s="2" t="s">
        <v>978</v>
      </c>
      <c r="Q256" t="s">
        <v>314</v>
      </c>
      <c r="R256" s="3" t="s">
        <v>722</v>
      </c>
    </row>
    <row r="257" spans="16:18" x14ac:dyDescent="0.3">
      <c r="P257" s="2" t="s">
        <v>979</v>
      </c>
      <c r="Q257" t="s">
        <v>315</v>
      </c>
      <c r="R257" s="3" t="s">
        <v>722</v>
      </c>
    </row>
    <row r="258" spans="16:18" x14ac:dyDescent="0.3">
      <c r="P258" s="2" t="s">
        <v>980</v>
      </c>
      <c r="Q258" t="s">
        <v>155</v>
      </c>
      <c r="R258" s="3" t="s">
        <v>722</v>
      </c>
    </row>
    <row r="259" spans="16:18" x14ac:dyDescent="0.3">
      <c r="P259" s="2" t="s">
        <v>981</v>
      </c>
      <c r="Q259" t="s">
        <v>159</v>
      </c>
      <c r="R259" s="3" t="s">
        <v>722</v>
      </c>
    </row>
    <row r="260" spans="16:18" x14ac:dyDescent="0.3">
      <c r="P260" s="2" t="s">
        <v>982</v>
      </c>
      <c r="Q260" t="s">
        <v>163</v>
      </c>
      <c r="R260" s="3" t="s">
        <v>722</v>
      </c>
    </row>
    <row r="261" spans="16:18" x14ac:dyDescent="0.3">
      <c r="P261" s="2" t="s">
        <v>983</v>
      </c>
      <c r="Q261" t="s">
        <v>316</v>
      </c>
      <c r="R261" s="3" t="s">
        <v>722</v>
      </c>
    </row>
    <row r="262" spans="16:18" x14ac:dyDescent="0.3">
      <c r="P262" s="2" t="s">
        <v>984</v>
      </c>
      <c r="Q262" t="s">
        <v>317</v>
      </c>
      <c r="R262" s="3" t="s">
        <v>722</v>
      </c>
    </row>
    <row r="263" spans="16:18" x14ac:dyDescent="0.3">
      <c r="P263" s="2" t="s">
        <v>985</v>
      </c>
      <c r="Q263" t="s">
        <v>318</v>
      </c>
      <c r="R263" s="3" t="s">
        <v>722</v>
      </c>
    </row>
    <row r="264" spans="16:18" x14ac:dyDescent="0.3">
      <c r="P264" s="2" t="s">
        <v>986</v>
      </c>
      <c r="Q264" t="s">
        <v>319</v>
      </c>
      <c r="R264" s="3" t="s">
        <v>722</v>
      </c>
    </row>
    <row r="265" spans="16:18" x14ac:dyDescent="0.3">
      <c r="P265" s="2" t="s">
        <v>987</v>
      </c>
      <c r="Q265" t="s">
        <v>133</v>
      </c>
      <c r="R265" s="3" t="s">
        <v>722</v>
      </c>
    </row>
    <row r="266" spans="16:18" x14ac:dyDescent="0.3">
      <c r="P266" s="2" t="s">
        <v>988</v>
      </c>
      <c r="Q266" t="s">
        <v>136</v>
      </c>
      <c r="R266" s="3" t="s">
        <v>722</v>
      </c>
    </row>
    <row r="267" spans="16:18" x14ac:dyDescent="0.3">
      <c r="P267" s="2" t="s">
        <v>989</v>
      </c>
      <c r="Q267" t="s">
        <v>139</v>
      </c>
      <c r="R267" s="3" t="s">
        <v>722</v>
      </c>
    </row>
    <row r="268" spans="16:18" x14ac:dyDescent="0.3">
      <c r="P268" s="2" t="s">
        <v>990</v>
      </c>
      <c r="Q268" t="s">
        <v>320</v>
      </c>
      <c r="R268" s="3" t="s">
        <v>722</v>
      </c>
    </row>
    <row r="269" spans="16:18" x14ac:dyDescent="0.3">
      <c r="P269" s="2" t="s">
        <v>991</v>
      </c>
      <c r="Q269" t="s">
        <v>321</v>
      </c>
      <c r="R269" s="3" t="s">
        <v>722</v>
      </c>
    </row>
    <row r="270" spans="16:18" x14ac:dyDescent="0.3">
      <c r="P270" s="2" t="s">
        <v>992</v>
      </c>
      <c r="Q270" t="s">
        <v>322</v>
      </c>
      <c r="R270" s="3" t="s">
        <v>722</v>
      </c>
    </row>
    <row r="271" spans="16:18" x14ac:dyDescent="0.3">
      <c r="P271" s="2" t="s">
        <v>993</v>
      </c>
      <c r="Q271" t="s">
        <v>323</v>
      </c>
      <c r="R271" s="3" t="s">
        <v>722</v>
      </c>
    </row>
    <row r="272" spans="16:18" x14ac:dyDescent="0.3">
      <c r="P272" s="2" t="s">
        <v>994</v>
      </c>
      <c r="Q272" t="s">
        <v>155</v>
      </c>
      <c r="R272" s="3" t="s">
        <v>722</v>
      </c>
    </row>
    <row r="273" spans="16:18" x14ac:dyDescent="0.3">
      <c r="P273" s="2" t="s">
        <v>995</v>
      </c>
      <c r="Q273" t="s">
        <v>159</v>
      </c>
      <c r="R273" s="3" t="s">
        <v>722</v>
      </c>
    </row>
    <row r="274" spans="16:18" x14ac:dyDescent="0.3">
      <c r="P274" s="2" t="s">
        <v>996</v>
      </c>
      <c r="Q274" t="s">
        <v>163</v>
      </c>
      <c r="R274" s="3" t="s">
        <v>722</v>
      </c>
    </row>
    <row r="275" spans="16:18" x14ac:dyDescent="0.3">
      <c r="P275" s="2" t="s">
        <v>997</v>
      </c>
      <c r="Q275" t="s">
        <v>324</v>
      </c>
      <c r="R275" s="3" t="s">
        <v>722</v>
      </c>
    </row>
    <row r="276" spans="16:18" x14ac:dyDescent="0.3">
      <c r="P276" s="2" t="s">
        <v>998</v>
      </c>
      <c r="Q276" t="s">
        <v>325</v>
      </c>
      <c r="R276" s="3" t="s">
        <v>722</v>
      </c>
    </row>
    <row r="277" spans="16:18" x14ac:dyDescent="0.3">
      <c r="P277" s="2" t="s">
        <v>999</v>
      </c>
      <c r="Q277" t="s">
        <v>326</v>
      </c>
      <c r="R277" s="3" t="s">
        <v>722</v>
      </c>
    </row>
    <row r="278" spans="16:18" x14ac:dyDescent="0.3">
      <c r="P278" s="2" t="s">
        <v>1000</v>
      </c>
      <c r="Q278" t="s">
        <v>327</v>
      </c>
      <c r="R278" s="3" t="s">
        <v>722</v>
      </c>
    </row>
    <row r="279" spans="16:18" x14ac:dyDescent="0.3">
      <c r="P279" s="2" t="s">
        <v>1001</v>
      </c>
      <c r="Q279" t="s">
        <v>133</v>
      </c>
      <c r="R279" s="3" t="s">
        <v>722</v>
      </c>
    </row>
    <row r="280" spans="16:18" x14ac:dyDescent="0.3">
      <c r="P280" s="2" t="s">
        <v>1002</v>
      </c>
      <c r="Q280" t="s">
        <v>136</v>
      </c>
      <c r="R280" s="3" t="s">
        <v>722</v>
      </c>
    </row>
    <row r="281" spans="16:18" x14ac:dyDescent="0.3">
      <c r="P281" s="2" t="s">
        <v>1003</v>
      </c>
      <c r="Q281" t="s">
        <v>139</v>
      </c>
      <c r="R281" s="3" t="s">
        <v>722</v>
      </c>
    </row>
    <row r="282" spans="16:18" x14ac:dyDescent="0.3">
      <c r="P282" s="2" t="s">
        <v>1004</v>
      </c>
      <c r="Q282" t="s">
        <v>328</v>
      </c>
      <c r="R282" s="3" t="s">
        <v>722</v>
      </c>
    </row>
    <row r="283" spans="16:18" x14ac:dyDescent="0.3">
      <c r="P283" s="2" t="s">
        <v>1005</v>
      </c>
      <c r="Q283" t="s">
        <v>329</v>
      </c>
      <c r="R283" s="3" t="s">
        <v>722</v>
      </c>
    </row>
    <row r="284" spans="16:18" x14ac:dyDescent="0.3">
      <c r="P284" s="2" t="s">
        <v>1006</v>
      </c>
      <c r="Q284" t="s">
        <v>330</v>
      </c>
      <c r="R284" s="3" t="s">
        <v>722</v>
      </c>
    </row>
    <row r="285" spans="16:18" x14ac:dyDescent="0.3">
      <c r="P285" s="2" t="s">
        <v>1007</v>
      </c>
      <c r="Q285" t="s">
        <v>331</v>
      </c>
      <c r="R285" s="3" t="s">
        <v>722</v>
      </c>
    </row>
    <row r="286" spans="16:18" x14ac:dyDescent="0.3">
      <c r="P286" s="2" t="s">
        <v>1008</v>
      </c>
      <c r="Q286" t="s">
        <v>155</v>
      </c>
      <c r="R286" s="3" t="s">
        <v>722</v>
      </c>
    </row>
    <row r="287" spans="16:18" x14ac:dyDescent="0.3">
      <c r="P287" s="2" t="s">
        <v>1009</v>
      </c>
      <c r="Q287" t="s">
        <v>159</v>
      </c>
      <c r="R287" s="3" t="s">
        <v>722</v>
      </c>
    </row>
    <row r="288" spans="16:18" x14ac:dyDescent="0.3">
      <c r="P288" s="2" t="s">
        <v>1010</v>
      </c>
      <c r="Q288" t="s">
        <v>163</v>
      </c>
      <c r="R288" s="3" t="s">
        <v>722</v>
      </c>
    </row>
    <row r="289" spans="16:18" x14ac:dyDescent="0.3">
      <c r="P289" s="2" t="s">
        <v>1011</v>
      </c>
      <c r="Q289" t="s">
        <v>332</v>
      </c>
      <c r="R289" s="3" t="s">
        <v>722</v>
      </c>
    </row>
    <row r="290" spans="16:18" x14ac:dyDescent="0.3">
      <c r="P290" s="2" t="s">
        <v>1012</v>
      </c>
      <c r="Q290" t="s">
        <v>333</v>
      </c>
      <c r="R290" s="3" t="s">
        <v>722</v>
      </c>
    </row>
    <row r="291" spans="16:18" x14ac:dyDescent="0.3">
      <c r="P291" s="2" t="s">
        <v>1013</v>
      </c>
      <c r="Q291" t="s">
        <v>334</v>
      </c>
      <c r="R291" s="3" t="s">
        <v>722</v>
      </c>
    </row>
    <row r="292" spans="16:18" x14ac:dyDescent="0.3">
      <c r="P292" s="2" t="s">
        <v>1014</v>
      </c>
      <c r="Q292" t="s">
        <v>335</v>
      </c>
      <c r="R292" s="3" t="s">
        <v>722</v>
      </c>
    </row>
    <row r="293" spans="16:18" x14ac:dyDescent="0.3">
      <c r="P293" s="2" t="s">
        <v>1015</v>
      </c>
      <c r="Q293" t="s">
        <v>133</v>
      </c>
      <c r="R293" s="3" t="s">
        <v>722</v>
      </c>
    </row>
    <row r="294" spans="16:18" x14ac:dyDescent="0.3">
      <c r="P294" s="2" t="s">
        <v>1016</v>
      </c>
      <c r="Q294" t="s">
        <v>136</v>
      </c>
      <c r="R294" s="3" t="s">
        <v>722</v>
      </c>
    </row>
    <row r="295" spans="16:18" x14ac:dyDescent="0.3">
      <c r="P295" s="2" t="s">
        <v>1017</v>
      </c>
      <c r="Q295" t="s">
        <v>139</v>
      </c>
      <c r="R295" s="3" t="s">
        <v>722</v>
      </c>
    </row>
    <row r="296" spans="16:18" x14ac:dyDescent="0.3">
      <c r="P296" s="2" t="s">
        <v>1018</v>
      </c>
      <c r="Q296" t="s">
        <v>336</v>
      </c>
      <c r="R296" s="3" t="s">
        <v>722</v>
      </c>
    </row>
    <row r="297" spans="16:18" x14ac:dyDescent="0.3">
      <c r="P297" s="2" t="s">
        <v>1019</v>
      </c>
      <c r="Q297" t="s">
        <v>337</v>
      </c>
      <c r="R297" s="3" t="s">
        <v>722</v>
      </c>
    </row>
    <row r="298" spans="16:18" x14ac:dyDescent="0.3">
      <c r="P298" s="2" t="s">
        <v>1020</v>
      </c>
      <c r="Q298" t="s">
        <v>338</v>
      </c>
      <c r="R298" s="3" t="s">
        <v>722</v>
      </c>
    </row>
    <row r="299" spans="16:18" x14ac:dyDescent="0.3">
      <c r="P299" s="2" t="s">
        <v>1021</v>
      </c>
      <c r="Q299" t="s">
        <v>339</v>
      </c>
      <c r="R299" s="3" t="s">
        <v>722</v>
      </c>
    </row>
    <row r="300" spans="16:18" x14ac:dyDescent="0.3">
      <c r="P300" s="2" t="s">
        <v>1022</v>
      </c>
      <c r="Q300" t="s">
        <v>155</v>
      </c>
      <c r="R300" s="3" t="s">
        <v>722</v>
      </c>
    </row>
    <row r="301" spans="16:18" x14ac:dyDescent="0.3">
      <c r="P301" s="2" t="s">
        <v>1023</v>
      </c>
      <c r="Q301" t="s">
        <v>159</v>
      </c>
      <c r="R301" s="3" t="s">
        <v>722</v>
      </c>
    </row>
    <row r="302" spans="16:18" x14ac:dyDescent="0.3">
      <c r="P302" s="2" t="s">
        <v>1024</v>
      </c>
      <c r="Q302" t="s">
        <v>163</v>
      </c>
      <c r="R302" s="3" t="s">
        <v>722</v>
      </c>
    </row>
    <row r="303" spans="16:18" x14ac:dyDescent="0.3">
      <c r="P303" s="2" t="s">
        <v>1027</v>
      </c>
      <c r="Q303" t="s">
        <v>1028</v>
      </c>
      <c r="R303" s="3" t="s">
        <v>721</v>
      </c>
    </row>
    <row r="304" spans="16:18" x14ac:dyDescent="0.3">
      <c r="P304" s="2" t="s">
        <v>1029</v>
      </c>
      <c r="Q304" t="s">
        <v>1025</v>
      </c>
      <c r="R304" s="3" t="s">
        <v>721</v>
      </c>
    </row>
    <row r="305" spans="16:18" x14ac:dyDescent="0.3">
      <c r="P305" s="2" t="s">
        <v>1030</v>
      </c>
      <c r="Q305" t="s">
        <v>1031</v>
      </c>
      <c r="R305" s="3" t="s">
        <v>721</v>
      </c>
    </row>
    <row r="306" spans="16:18" x14ac:dyDescent="0.3">
      <c r="P306" s="2" t="s">
        <v>1032</v>
      </c>
      <c r="Q306" t="s">
        <v>1033</v>
      </c>
      <c r="R306" s="3" t="s">
        <v>721</v>
      </c>
    </row>
    <row r="307" spans="16:18" x14ac:dyDescent="0.3">
      <c r="P307" s="2" t="s">
        <v>1026</v>
      </c>
      <c r="Q307" t="s">
        <v>1034</v>
      </c>
      <c r="R307" s="3" t="s">
        <v>721</v>
      </c>
    </row>
    <row r="308" spans="16:18" x14ac:dyDescent="0.3">
      <c r="P308" s="2" t="s">
        <v>1035</v>
      </c>
      <c r="Q308" t="s">
        <v>1036</v>
      </c>
      <c r="R308" s="3" t="s">
        <v>721</v>
      </c>
    </row>
    <row r="309" spans="16:18" x14ac:dyDescent="0.3">
      <c r="P309" s="2" t="s">
        <v>1037</v>
      </c>
      <c r="Q309" t="s">
        <v>1038</v>
      </c>
      <c r="R309" s="3" t="s">
        <v>721</v>
      </c>
    </row>
    <row r="310" spans="16:18" x14ac:dyDescent="0.3">
      <c r="P310" s="2" t="s">
        <v>1039</v>
      </c>
      <c r="Q310" t="s">
        <v>1040</v>
      </c>
      <c r="R310" s="3" t="s">
        <v>721</v>
      </c>
    </row>
    <row r="311" spans="16:18" x14ac:dyDescent="0.3">
      <c r="P311" s="2" t="s">
        <v>1041</v>
      </c>
      <c r="Q311" t="s">
        <v>1042</v>
      </c>
      <c r="R311" s="3" t="s">
        <v>721</v>
      </c>
    </row>
    <row r="312" spans="16:18" x14ac:dyDescent="0.3">
      <c r="P312" s="2" t="s">
        <v>1043</v>
      </c>
      <c r="Q312" t="s">
        <v>1044</v>
      </c>
      <c r="R312" s="3" t="s">
        <v>721</v>
      </c>
    </row>
    <row r="313" spans="16:18" x14ac:dyDescent="0.3">
      <c r="P313" s="2" t="s">
        <v>1045</v>
      </c>
      <c r="Q313" t="s">
        <v>1046</v>
      </c>
      <c r="R313" s="3" t="s">
        <v>721</v>
      </c>
    </row>
    <row r="314" spans="16:18" x14ac:dyDescent="0.3">
      <c r="P314" s="2" t="s">
        <v>1047</v>
      </c>
      <c r="Q314" t="s">
        <v>1048</v>
      </c>
      <c r="R314" s="3" t="s">
        <v>721</v>
      </c>
    </row>
    <row r="315" spans="16:18" x14ac:dyDescent="0.3">
      <c r="P315" s="2" t="s">
        <v>1049</v>
      </c>
      <c r="Q315" t="s">
        <v>1050</v>
      </c>
      <c r="R315" s="3" t="s">
        <v>721</v>
      </c>
    </row>
    <row r="316" spans="16:18" x14ac:dyDescent="0.3">
      <c r="P316" s="2" t="s">
        <v>1051</v>
      </c>
      <c r="Q316" t="s">
        <v>1052</v>
      </c>
      <c r="R316" s="3" t="s">
        <v>721</v>
      </c>
    </row>
    <row r="317" spans="16:18" x14ac:dyDescent="0.3">
      <c r="P317" s="2" t="s">
        <v>1053</v>
      </c>
      <c r="Q317" t="s">
        <v>1054</v>
      </c>
      <c r="R317" s="3" t="s">
        <v>721</v>
      </c>
    </row>
    <row r="318" spans="16:18" x14ac:dyDescent="0.3">
      <c r="P318" s="2" t="s">
        <v>1055</v>
      </c>
      <c r="Q318" t="s">
        <v>1056</v>
      </c>
      <c r="R318" s="3" t="s">
        <v>721</v>
      </c>
    </row>
    <row r="319" spans="16:18" x14ac:dyDescent="0.3">
      <c r="P319" s="2" t="s">
        <v>1057</v>
      </c>
      <c r="Q319" t="s">
        <v>1058</v>
      </c>
      <c r="R319" s="3" t="s">
        <v>721</v>
      </c>
    </row>
    <row r="320" spans="16:18" x14ac:dyDescent="0.3">
      <c r="P320" s="2" t="s">
        <v>1059</v>
      </c>
      <c r="Q320" t="s">
        <v>1060</v>
      </c>
      <c r="R320" s="3" t="s">
        <v>721</v>
      </c>
    </row>
    <row r="321" spans="16:18" x14ac:dyDescent="0.3">
      <c r="P321" s="2" t="s">
        <v>1061</v>
      </c>
      <c r="Q321" t="s">
        <v>1034</v>
      </c>
      <c r="R321" s="3" t="s">
        <v>721</v>
      </c>
    </row>
    <row r="322" spans="16:18" x14ac:dyDescent="0.3">
      <c r="P322" s="2" t="s">
        <v>1062</v>
      </c>
      <c r="Q322" t="s">
        <v>1036</v>
      </c>
      <c r="R322" s="3" t="s">
        <v>721</v>
      </c>
    </row>
    <row r="323" spans="16:18" x14ac:dyDescent="0.3">
      <c r="P323" s="2" t="s">
        <v>1063</v>
      </c>
      <c r="Q323" t="s">
        <v>1038</v>
      </c>
      <c r="R323" s="3" t="s">
        <v>721</v>
      </c>
    </row>
    <row r="324" spans="16:18" x14ac:dyDescent="0.3">
      <c r="P324" s="2" t="s">
        <v>1064</v>
      </c>
      <c r="Q324" t="s">
        <v>1065</v>
      </c>
      <c r="R324" s="3" t="s">
        <v>721</v>
      </c>
    </row>
    <row r="325" spans="16:18" x14ac:dyDescent="0.3">
      <c r="P325" s="2" t="s">
        <v>1066</v>
      </c>
      <c r="Q325" t="s">
        <v>1067</v>
      </c>
      <c r="R325" s="3" t="s">
        <v>721</v>
      </c>
    </row>
    <row r="326" spans="16:18" x14ac:dyDescent="0.3">
      <c r="P326" s="2" t="s">
        <v>1068</v>
      </c>
      <c r="Q326" t="s">
        <v>1069</v>
      </c>
      <c r="R326" s="3" t="s">
        <v>721</v>
      </c>
    </row>
    <row r="327" spans="16:18" x14ac:dyDescent="0.3">
      <c r="P327" s="2" t="s">
        <v>1070</v>
      </c>
      <c r="Q327" t="s">
        <v>1071</v>
      </c>
      <c r="R327" s="3" t="s">
        <v>721</v>
      </c>
    </row>
    <row r="328" spans="16:18" x14ac:dyDescent="0.3">
      <c r="P328" s="2" t="s">
        <v>1072</v>
      </c>
      <c r="Q328" t="s">
        <v>1048</v>
      </c>
      <c r="R328" s="3" t="s">
        <v>721</v>
      </c>
    </row>
    <row r="329" spans="16:18" x14ac:dyDescent="0.3">
      <c r="P329" s="2" t="s">
        <v>1073</v>
      </c>
      <c r="Q329" t="s">
        <v>1050</v>
      </c>
      <c r="R329" s="3" t="s">
        <v>721</v>
      </c>
    </row>
    <row r="330" spans="16:18" x14ac:dyDescent="0.3">
      <c r="P330" s="2" t="s">
        <v>1074</v>
      </c>
      <c r="Q330" t="s">
        <v>1052</v>
      </c>
      <c r="R330" s="3" t="s">
        <v>721</v>
      </c>
    </row>
    <row r="331" spans="16:18" x14ac:dyDescent="0.3">
      <c r="P331" s="2" t="s">
        <v>1075</v>
      </c>
      <c r="Q331" t="s">
        <v>1076</v>
      </c>
      <c r="R331" s="3" t="s">
        <v>721</v>
      </c>
    </row>
    <row r="332" spans="16:18" x14ac:dyDescent="0.3">
      <c r="P332" s="2" t="s">
        <v>1077</v>
      </c>
      <c r="Q332" t="s">
        <v>1078</v>
      </c>
      <c r="R332" s="3" t="s">
        <v>721</v>
      </c>
    </row>
    <row r="333" spans="16:18" x14ac:dyDescent="0.3">
      <c r="P333" s="2" t="s">
        <v>1079</v>
      </c>
      <c r="Q333" t="s">
        <v>1080</v>
      </c>
      <c r="R333" s="3" t="s">
        <v>721</v>
      </c>
    </row>
    <row r="334" spans="16:18" x14ac:dyDescent="0.3">
      <c r="P334" s="2" t="s">
        <v>1081</v>
      </c>
      <c r="Q334" t="s">
        <v>1082</v>
      </c>
      <c r="R334" s="3" t="s">
        <v>721</v>
      </c>
    </row>
    <row r="335" spans="16:18" x14ac:dyDescent="0.3">
      <c r="P335" s="2" t="s">
        <v>1083</v>
      </c>
      <c r="Q335" t="s">
        <v>1034</v>
      </c>
      <c r="R335" s="3" t="s">
        <v>721</v>
      </c>
    </row>
    <row r="336" spans="16:18" x14ac:dyDescent="0.3">
      <c r="P336" s="2" t="s">
        <v>1084</v>
      </c>
      <c r="Q336" t="s">
        <v>1036</v>
      </c>
      <c r="R336" s="3" t="s">
        <v>721</v>
      </c>
    </row>
    <row r="337" spans="16:18" x14ac:dyDescent="0.3">
      <c r="P337" s="2" t="s">
        <v>1085</v>
      </c>
      <c r="Q337" t="s">
        <v>1038</v>
      </c>
      <c r="R337" s="3" t="s">
        <v>721</v>
      </c>
    </row>
    <row r="338" spans="16:18" x14ac:dyDescent="0.3">
      <c r="P338" s="2" t="s">
        <v>1086</v>
      </c>
      <c r="Q338" t="s">
        <v>1087</v>
      </c>
      <c r="R338" s="3" t="s">
        <v>721</v>
      </c>
    </row>
    <row r="339" spans="16:18" x14ac:dyDescent="0.3">
      <c r="P339" s="2" t="s">
        <v>1088</v>
      </c>
      <c r="Q339" t="s">
        <v>1089</v>
      </c>
      <c r="R339" s="3" t="s">
        <v>721</v>
      </c>
    </row>
    <row r="340" spans="16:18" x14ac:dyDescent="0.3">
      <c r="P340" s="2" t="s">
        <v>1090</v>
      </c>
      <c r="Q340" t="s">
        <v>1091</v>
      </c>
      <c r="R340" s="3" t="s">
        <v>721</v>
      </c>
    </row>
    <row r="341" spans="16:18" x14ac:dyDescent="0.3">
      <c r="P341" s="2" t="s">
        <v>1092</v>
      </c>
      <c r="Q341" t="s">
        <v>1093</v>
      </c>
      <c r="R341" s="3" t="s">
        <v>721</v>
      </c>
    </row>
    <row r="342" spans="16:18" x14ac:dyDescent="0.3">
      <c r="P342" s="2" t="s">
        <v>1094</v>
      </c>
      <c r="Q342" t="s">
        <v>1048</v>
      </c>
      <c r="R342" s="3" t="s">
        <v>721</v>
      </c>
    </row>
    <row r="343" spans="16:18" x14ac:dyDescent="0.3">
      <c r="P343" s="2" t="s">
        <v>1095</v>
      </c>
      <c r="Q343" t="s">
        <v>1050</v>
      </c>
      <c r="R343" s="3" t="s">
        <v>721</v>
      </c>
    </row>
    <row r="344" spans="16:18" x14ac:dyDescent="0.3">
      <c r="P344" s="2" t="s">
        <v>1096</v>
      </c>
      <c r="Q344" t="s">
        <v>1052</v>
      </c>
      <c r="R344" s="3" t="s">
        <v>721</v>
      </c>
    </row>
    <row r="345" spans="16:18" x14ac:dyDescent="0.3">
      <c r="P345" s="2" t="s">
        <v>1097</v>
      </c>
      <c r="Q345" t="s">
        <v>1098</v>
      </c>
      <c r="R345" s="3" t="s">
        <v>721</v>
      </c>
    </row>
    <row r="346" spans="16:18" x14ac:dyDescent="0.3">
      <c r="P346" s="2" t="s">
        <v>1099</v>
      </c>
      <c r="Q346" t="s">
        <v>1100</v>
      </c>
      <c r="R346" s="3" t="s">
        <v>721</v>
      </c>
    </row>
    <row r="347" spans="16:18" x14ac:dyDescent="0.3">
      <c r="P347" s="2" t="s">
        <v>1101</v>
      </c>
      <c r="Q347" t="s">
        <v>1102</v>
      </c>
      <c r="R347" s="3" t="s">
        <v>721</v>
      </c>
    </row>
    <row r="348" spans="16:18" x14ac:dyDescent="0.3">
      <c r="P348" s="2" t="s">
        <v>1103</v>
      </c>
      <c r="Q348" t="s">
        <v>1104</v>
      </c>
      <c r="R348" s="3" t="s">
        <v>721</v>
      </c>
    </row>
    <row r="349" spans="16:18" x14ac:dyDescent="0.3">
      <c r="P349" s="2" t="s">
        <v>1105</v>
      </c>
      <c r="Q349" t="s">
        <v>1048</v>
      </c>
      <c r="R349" s="3" t="s">
        <v>721</v>
      </c>
    </row>
    <row r="350" spans="16:18" x14ac:dyDescent="0.3">
      <c r="P350" s="2" t="s">
        <v>1106</v>
      </c>
      <c r="Q350" t="s">
        <v>1050</v>
      </c>
      <c r="R350" s="3" t="s">
        <v>721</v>
      </c>
    </row>
    <row r="351" spans="16:18" x14ac:dyDescent="0.3">
      <c r="P351" s="2" t="s">
        <v>1107</v>
      </c>
      <c r="Q351" t="s">
        <v>1052</v>
      </c>
      <c r="R351" s="3" t="s">
        <v>721</v>
      </c>
    </row>
    <row r="352" spans="16:18" x14ac:dyDescent="0.3">
      <c r="P352" s="2" t="s">
        <v>1108</v>
      </c>
      <c r="Q352" t="s">
        <v>1109</v>
      </c>
      <c r="R352" s="3" t="s">
        <v>721</v>
      </c>
    </row>
    <row r="353" spans="16:18" x14ac:dyDescent="0.3">
      <c r="P353" s="2" t="s">
        <v>1110</v>
      </c>
      <c r="Q353" t="s">
        <v>1111</v>
      </c>
      <c r="R353" s="3" t="s">
        <v>721</v>
      </c>
    </row>
    <row r="354" spans="16:18" x14ac:dyDescent="0.3">
      <c r="P354" s="2" t="s">
        <v>1112</v>
      </c>
      <c r="Q354" t="s">
        <v>1113</v>
      </c>
      <c r="R354" s="3" t="s">
        <v>721</v>
      </c>
    </row>
    <row r="355" spans="16:18" x14ac:dyDescent="0.3">
      <c r="P355" s="2" t="s">
        <v>1114</v>
      </c>
      <c r="Q355" t="s">
        <v>1115</v>
      </c>
      <c r="R355" s="3" t="s">
        <v>721</v>
      </c>
    </row>
    <row r="356" spans="16:18" x14ac:dyDescent="0.3">
      <c r="P356" s="2" t="s">
        <v>1116</v>
      </c>
      <c r="Q356" t="s">
        <v>1034</v>
      </c>
      <c r="R356" s="3" t="s">
        <v>721</v>
      </c>
    </row>
    <row r="357" spans="16:18" x14ac:dyDescent="0.3">
      <c r="P357" s="2" t="s">
        <v>1117</v>
      </c>
      <c r="Q357" t="s">
        <v>1036</v>
      </c>
      <c r="R357" s="3" t="s">
        <v>721</v>
      </c>
    </row>
    <row r="358" spans="16:18" x14ac:dyDescent="0.3">
      <c r="P358" s="2" t="s">
        <v>1118</v>
      </c>
      <c r="Q358" t="s">
        <v>1038</v>
      </c>
      <c r="R358" s="3" t="s">
        <v>721</v>
      </c>
    </row>
    <row r="359" spans="16:18" x14ac:dyDescent="0.3">
      <c r="P359" s="2" t="s">
        <v>1119</v>
      </c>
      <c r="Q359" t="s">
        <v>1120</v>
      </c>
      <c r="R359" s="3" t="s">
        <v>721</v>
      </c>
    </row>
    <row r="360" spans="16:18" x14ac:dyDescent="0.3">
      <c r="P360" s="2" t="s">
        <v>1121</v>
      </c>
      <c r="Q360" t="s">
        <v>1122</v>
      </c>
      <c r="R360" s="3" t="s">
        <v>721</v>
      </c>
    </row>
    <row r="361" spans="16:18" x14ac:dyDescent="0.3">
      <c r="P361" s="2" t="s">
        <v>1123</v>
      </c>
      <c r="Q361" t="s">
        <v>1124</v>
      </c>
      <c r="R361" s="3" t="s">
        <v>721</v>
      </c>
    </row>
    <row r="362" spans="16:18" x14ac:dyDescent="0.3">
      <c r="P362" s="2" t="s">
        <v>1125</v>
      </c>
      <c r="Q362" t="s">
        <v>1126</v>
      </c>
      <c r="R362" s="3" t="s">
        <v>721</v>
      </c>
    </row>
    <row r="363" spans="16:18" x14ac:dyDescent="0.3">
      <c r="P363" s="2" t="s">
        <v>1127</v>
      </c>
      <c r="Q363" t="s">
        <v>1048</v>
      </c>
      <c r="R363" s="3" t="s">
        <v>721</v>
      </c>
    </row>
    <row r="364" spans="16:18" x14ac:dyDescent="0.3">
      <c r="P364" s="2" t="s">
        <v>1128</v>
      </c>
      <c r="Q364" t="s">
        <v>1050</v>
      </c>
      <c r="R364" s="3" t="s">
        <v>721</v>
      </c>
    </row>
    <row r="365" spans="16:18" x14ac:dyDescent="0.3">
      <c r="P365" s="2" t="s">
        <v>1129</v>
      </c>
      <c r="Q365" t="s">
        <v>1052</v>
      </c>
      <c r="R365" s="3" t="s">
        <v>721</v>
      </c>
    </row>
    <row r="366" spans="16:18" x14ac:dyDescent="0.3">
      <c r="P366" s="2" t="s">
        <v>1130</v>
      </c>
      <c r="Q366" t="s">
        <v>1131</v>
      </c>
      <c r="R366" s="3" t="s">
        <v>721</v>
      </c>
    </row>
    <row r="367" spans="16:18" x14ac:dyDescent="0.3">
      <c r="P367" s="2" t="s">
        <v>1132</v>
      </c>
      <c r="Q367" t="s">
        <v>1133</v>
      </c>
      <c r="R367" s="3" t="s">
        <v>721</v>
      </c>
    </row>
    <row r="368" spans="16:18" x14ac:dyDescent="0.3">
      <c r="P368" s="2" t="s">
        <v>1134</v>
      </c>
      <c r="Q368" t="s">
        <v>1135</v>
      </c>
      <c r="R368" s="3" t="s">
        <v>721</v>
      </c>
    </row>
    <row r="369" spans="16:18" x14ac:dyDescent="0.3">
      <c r="P369" s="2" t="s">
        <v>1136</v>
      </c>
      <c r="Q369" t="s">
        <v>1137</v>
      </c>
      <c r="R369" s="3" t="s">
        <v>721</v>
      </c>
    </row>
    <row r="370" spans="16:18" x14ac:dyDescent="0.3">
      <c r="P370" s="2" t="s">
        <v>1138</v>
      </c>
      <c r="Q370" t="s">
        <v>1034</v>
      </c>
      <c r="R370" s="3" t="s">
        <v>721</v>
      </c>
    </row>
    <row r="371" spans="16:18" x14ac:dyDescent="0.3">
      <c r="P371" s="2" t="s">
        <v>1139</v>
      </c>
      <c r="Q371" t="s">
        <v>1036</v>
      </c>
      <c r="R371" s="3" t="s">
        <v>721</v>
      </c>
    </row>
    <row r="372" spans="16:18" x14ac:dyDescent="0.3">
      <c r="P372" s="2" t="s">
        <v>1140</v>
      </c>
      <c r="Q372" t="s">
        <v>1038</v>
      </c>
      <c r="R372" s="3" t="s">
        <v>721</v>
      </c>
    </row>
    <row r="373" spans="16:18" x14ac:dyDescent="0.3">
      <c r="P373" s="2" t="s">
        <v>1141</v>
      </c>
      <c r="Q373" t="s">
        <v>1142</v>
      </c>
      <c r="R373" s="3" t="s">
        <v>721</v>
      </c>
    </row>
    <row r="374" spans="16:18" x14ac:dyDescent="0.3">
      <c r="P374" s="2" t="s">
        <v>1143</v>
      </c>
      <c r="Q374" t="s">
        <v>1144</v>
      </c>
      <c r="R374" s="3" t="s">
        <v>721</v>
      </c>
    </row>
    <row r="375" spans="16:18" x14ac:dyDescent="0.3">
      <c r="P375" s="2" t="s">
        <v>1145</v>
      </c>
      <c r="Q375" t="s">
        <v>1146</v>
      </c>
      <c r="R375" s="3" t="s">
        <v>721</v>
      </c>
    </row>
    <row r="376" spans="16:18" x14ac:dyDescent="0.3">
      <c r="P376" s="2" t="s">
        <v>1147</v>
      </c>
      <c r="Q376" t="s">
        <v>1148</v>
      </c>
      <c r="R376" s="3" t="s">
        <v>721</v>
      </c>
    </row>
    <row r="377" spans="16:18" x14ac:dyDescent="0.3">
      <c r="P377" s="2" t="s">
        <v>1149</v>
      </c>
      <c r="Q377" t="s">
        <v>1048</v>
      </c>
      <c r="R377" s="3" t="s">
        <v>721</v>
      </c>
    </row>
    <row r="378" spans="16:18" x14ac:dyDescent="0.3">
      <c r="P378" s="2" t="s">
        <v>1150</v>
      </c>
      <c r="Q378" t="s">
        <v>1050</v>
      </c>
      <c r="R378" s="3" t="s">
        <v>721</v>
      </c>
    </row>
    <row r="379" spans="16:18" x14ac:dyDescent="0.3">
      <c r="P379" s="2" t="s">
        <v>1151</v>
      </c>
      <c r="Q379" t="s">
        <v>1052</v>
      </c>
      <c r="R379" s="3" t="s">
        <v>721</v>
      </c>
    </row>
    <row r="380" spans="16:18" x14ac:dyDescent="0.3">
      <c r="P380" s="2" t="s">
        <v>1152</v>
      </c>
      <c r="Q380" t="s">
        <v>1153</v>
      </c>
      <c r="R380" s="3" t="s">
        <v>721</v>
      </c>
    </row>
    <row r="381" spans="16:18" x14ac:dyDescent="0.3">
      <c r="P381" s="2" t="s">
        <v>1154</v>
      </c>
      <c r="Q381" t="s">
        <v>1155</v>
      </c>
      <c r="R381" s="3" t="s">
        <v>721</v>
      </c>
    </row>
    <row r="382" spans="16:18" x14ac:dyDescent="0.3">
      <c r="P382" s="2" t="s">
        <v>1156</v>
      </c>
      <c r="Q382" t="s">
        <v>1157</v>
      </c>
      <c r="R382" s="3" t="s">
        <v>721</v>
      </c>
    </row>
    <row r="383" spans="16:18" x14ac:dyDescent="0.3">
      <c r="P383" s="2" t="s">
        <v>1158</v>
      </c>
      <c r="Q383" t="s">
        <v>1159</v>
      </c>
      <c r="R383" s="3" t="s">
        <v>721</v>
      </c>
    </row>
    <row r="384" spans="16:18" x14ac:dyDescent="0.3">
      <c r="P384" s="2" t="s">
        <v>1160</v>
      </c>
      <c r="Q384" t="s">
        <v>1034</v>
      </c>
      <c r="R384" s="3" t="s">
        <v>721</v>
      </c>
    </row>
    <row r="385" spans="16:18" x14ac:dyDescent="0.3">
      <c r="P385" s="2" t="s">
        <v>1161</v>
      </c>
      <c r="Q385" t="s">
        <v>1036</v>
      </c>
      <c r="R385" s="3" t="s">
        <v>721</v>
      </c>
    </row>
    <row r="386" spans="16:18" x14ac:dyDescent="0.3">
      <c r="P386" s="2" t="s">
        <v>1162</v>
      </c>
      <c r="Q386" t="s">
        <v>1038</v>
      </c>
      <c r="R386" s="3" t="s">
        <v>721</v>
      </c>
    </row>
    <row r="387" spans="16:18" x14ac:dyDescent="0.3">
      <c r="P387" s="2" t="s">
        <v>1163</v>
      </c>
      <c r="Q387" t="s">
        <v>1164</v>
      </c>
      <c r="R387" s="3" t="s">
        <v>721</v>
      </c>
    </row>
    <row r="388" spans="16:18" x14ac:dyDescent="0.3">
      <c r="P388" s="2" t="s">
        <v>1165</v>
      </c>
      <c r="Q388" t="s">
        <v>1166</v>
      </c>
      <c r="R388" s="3" t="s">
        <v>721</v>
      </c>
    </row>
    <row r="389" spans="16:18" x14ac:dyDescent="0.3">
      <c r="P389" s="2" t="s">
        <v>1167</v>
      </c>
      <c r="Q389" t="s">
        <v>1168</v>
      </c>
      <c r="R389" s="3" t="s">
        <v>721</v>
      </c>
    </row>
    <row r="390" spans="16:18" x14ac:dyDescent="0.3">
      <c r="P390" s="2" t="s">
        <v>1169</v>
      </c>
      <c r="Q390" t="s">
        <v>1170</v>
      </c>
      <c r="R390" s="3" t="s">
        <v>721</v>
      </c>
    </row>
    <row r="391" spans="16:18" x14ac:dyDescent="0.3">
      <c r="P391" s="2" t="s">
        <v>1171</v>
      </c>
      <c r="Q391" t="s">
        <v>1048</v>
      </c>
      <c r="R391" s="3" t="s">
        <v>721</v>
      </c>
    </row>
    <row r="392" spans="16:18" x14ac:dyDescent="0.3">
      <c r="P392" s="2" t="s">
        <v>1172</v>
      </c>
      <c r="Q392" t="s">
        <v>1050</v>
      </c>
      <c r="R392" s="3" t="s">
        <v>721</v>
      </c>
    </row>
    <row r="393" spans="16:18" x14ac:dyDescent="0.3">
      <c r="P393" s="2" t="s">
        <v>1173</v>
      </c>
      <c r="Q393" t="s">
        <v>1052</v>
      </c>
      <c r="R393" s="3" t="s">
        <v>721</v>
      </c>
    </row>
    <row r="394" spans="16:18" x14ac:dyDescent="0.3">
      <c r="P394" s="2" t="s">
        <v>1174</v>
      </c>
      <c r="Q394" t="s">
        <v>1175</v>
      </c>
      <c r="R394" s="3" t="s">
        <v>721</v>
      </c>
    </row>
    <row r="395" spans="16:18" x14ac:dyDescent="0.3">
      <c r="P395" s="2" t="s">
        <v>1176</v>
      </c>
      <c r="Q395" t="s">
        <v>1177</v>
      </c>
      <c r="R395" s="3" t="s">
        <v>721</v>
      </c>
    </row>
    <row r="396" spans="16:18" x14ac:dyDescent="0.3">
      <c r="P396" s="2" t="s">
        <v>1178</v>
      </c>
      <c r="Q396" t="s">
        <v>1179</v>
      </c>
      <c r="R396" s="3" t="s">
        <v>721</v>
      </c>
    </row>
    <row r="397" spans="16:18" x14ac:dyDescent="0.3">
      <c r="P397" s="2" t="s">
        <v>1180</v>
      </c>
      <c r="Q397" t="s">
        <v>1181</v>
      </c>
      <c r="R397" s="3" t="s">
        <v>721</v>
      </c>
    </row>
    <row r="398" spans="16:18" x14ac:dyDescent="0.3">
      <c r="P398" s="2" t="s">
        <v>1182</v>
      </c>
      <c r="Q398" t="s">
        <v>1034</v>
      </c>
      <c r="R398" s="3" t="s">
        <v>721</v>
      </c>
    </row>
    <row r="399" spans="16:18" x14ac:dyDescent="0.3">
      <c r="P399" s="2" t="s">
        <v>1183</v>
      </c>
      <c r="Q399" t="s">
        <v>1036</v>
      </c>
      <c r="R399" s="3" t="s">
        <v>721</v>
      </c>
    </row>
    <row r="400" spans="16:18" x14ac:dyDescent="0.3">
      <c r="P400" s="2" t="s">
        <v>1184</v>
      </c>
      <c r="Q400" t="s">
        <v>1038</v>
      </c>
      <c r="R400" s="3" t="s">
        <v>721</v>
      </c>
    </row>
    <row r="401" spans="16:18" x14ac:dyDescent="0.3">
      <c r="P401" s="2" t="s">
        <v>1185</v>
      </c>
      <c r="Q401" t="s">
        <v>1186</v>
      </c>
      <c r="R401" s="3" t="s">
        <v>721</v>
      </c>
    </row>
    <row r="402" spans="16:18" x14ac:dyDescent="0.3">
      <c r="P402" s="2" t="s">
        <v>1187</v>
      </c>
      <c r="Q402" t="s">
        <v>1188</v>
      </c>
      <c r="R402" s="3" t="s">
        <v>721</v>
      </c>
    </row>
    <row r="403" spans="16:18" x14ac:dyDescent="0.3">
      <c r="P403" s="2" t="s">
        <v>1189</v>
      </c>
      <c r="Q403" t="s">
        <v>1190</v>
      </c>
      <c r="R403" s="3" t="s">
        <v>721</v>
      </c>
    </row>
    <row r="404" spans="16:18" x14ac:dyDescent="0.3">
      <c r="P404" s="2" t="s">
        <v>1191</v>
      </c>
      <c r="Q404" t="s">
        <v>1192</v>
      </c>
      <c r="R404" s="3" t="s">
        <v>721</v>
      </c>
    </row>
    <row r="405" spans="16:18" x14ac:dyDescent="0.3">
      <c r="P405" s="2" t="s">
        <v>1193</v>
      </c>
      <c r="Q405" t="s">
        <v>1048</v>
      </c>
      <c r="R405" s="3" t="s">
        <v>721</v>
      </c>
    </row>
    <row r="406" spans="16:18" x14ac:dyDescent="0.3">
      <c r="P406" s="2" t="s">
        <v>1194</v>
      </c>
      <c r="Q406" t="s">
        <v>1050</v>
      </c>
      <c r="R406" s="3" t="s">
        <v>721</v>
      </c>
    </row>
    <row r="407" spans="16:18" x14ac:dyDescent="0.3">
      <c r="P407" s="2" t="s">
        <v>1195</v>
      </c>
      <c r="Q407" t="s">
        <v>1052</v>
      </c>
      <c r="R407" s="3" t="s">
        <v>721</v>
      </c>
    </row>
    <row r="408" spans="16:18" x14ac:dyDescent="0.3">
      <c r="P408" s="2" t="s">
        <v>1196</v>
      </c>
      <c r="Q408" t="s">
        <v>1197</v>
      </c>
      <c r="R408" s="3" t="s">
        <v>721</v>
      </c>
    </row>
    <row r="409" spans="16:18" x14ac:dyDescent="0.3">
      <c r="P409" s="2" t="s">
        <v>1198</v>
      </c>
      <c r="Q409" t="s">
        <v>1199</v>
      </c>
      <c r="R409" s="3" t="s">
        <v>721</v>
      </c>
    </row>
    <row r="410" spans="16:18" x14ac:dyDescent="0.3">
      <c r="P410" s="2" t="s">
        <v>1200</v>
      </c>
      <c r="Q410" t="s">
        <v>1201</v>
      </c>
      <c r="R410" s="3" t="s">
        <v>721</v>
      </c>
    </row>
    <row r="411" spans="16:18" x14ac:dyDescent="0.3">
      <c r="P411" s="2" t="s">
        <v>1202</v>
      </c>
      <c r="Q411" t="s">
        <v>1203</v>
      </c>
      <c r="R411" s="3" t="s">
        <v>721</v>
      </c>
    </row>
    <row r="412" spans="16:18" x14ac:dyDescent="0.3">
      <c r="P412" s="2" t="s">
        <v>1204</v>
      </c>
      <c r="Q412" t="s">
        <v>1034</v>
      </c>
      <c r="R412" s="3" t="s">
        <v>721</v>
      </c>
    </row>
    <row r="413" spans="16:18" x14ac:dyDescent="0.3">
      <c r="P413" s="2" t="s">
        <v>1205</v>
      </c>
      <c r="Q413" t="s">
        <v>1036</v>
      </c>
      <c r="R413" s="3" t="s">
        <v>721</v>
      </c>
    </row>
    <row r="414" spans="16:18" x14ac:dyDescent="0.3">
      <c r="P414" s="2" t="s">
        <v>1206</v>
      </c>
      <c r="Q414" t="s">
        <v>1038</v>
      </c>
      <c r="R414" s="3" t="s">
        <v>721</v>
      </c>
    </row>
    <row r="415" spans="16:18" x14ac:dyDescent="0.3">
      <c r="P415" s="2" t="s">
        <v>1207</v>
      </c>
      <c r="Q415" t="s">
        <v>1208</v>
      </c>
      <c r="R415" s="3" t="s">
        <v>721</v>
      </c>
    </row>
    <row r="416" spans="16:18" x14ac:dyDescent="0.3">
      <c r="P416" s="2" t="s">
        <v>1209</v>
      </c>
      <c r="Q416" t="s">
        <v>1210</v>
      </c>
      <c r="R416" s="3" t="s">
        <v>721</v>
      </c>
    </row>
    <row r="417" spans="16:18" x14ac:dyDescent="0.3">
      <c r="P417" s="2" t="s">
        <v>1211</v>
      </c>
      <c r="Q417" t="s">
        <v>1212</v>
      </c>
      <c r="R417" s="3" t="s">
        <v>721</v>
      </c>
    </row>
    <row r="418" spans="16:18" x14ac:dyDescent="0.3">
      <c r="P418" s="2" t="s">
        <v>1213</v>
      </c>
      <c r="Q418" t="s">
        <v>1214</v>
      </c>
      <c r="R418" s="3" t="s">
        <v>721</v>
      </c>
    </row>
    <row r="419" spans="16:18" x14ac:dyDescent="0.3">
      <c r="P419" s="2" t="s">
        <v>1215</v>
      </c>
      <c r="Q419" t="s">
        <v>1048</v>
      </c>
      <c r="R419" s="3" t="s">
        <v>721</v>
      </c>
    </row>
    <row r="420" spans="16:18" x14ac:dyDescent="0.3">
      <c r="P420" s="2" t="s">
        <v>1216</v>
      </c>
      <c r="Q420" t="s">
        <v>1050</v>
      </c>
      <c r="R420" s="3" t="s">
        <v>721</v>
      </c>
    </row>
    <row r="421" spans="16:18" x14ac:dyDescent="0.3">
      <c r="P421" s="2" t="s">
        <v>1217</v>
      </c>
      <c r="Q421" t="s">
        <v>1052</v>
      </c>
      <c r="R421" s="3" t="s">
        <v>721</v>
      </c>
    </row>
    <row r="422" spans="16:18" x14ac:dyDescent="0.3">
      <c r="P422" s="2" t="s">
        <v>1218</v>
      </c>
      <c r="Q422" t="s">
        <v>1219</v>
      </c>
      <c r="R422" s="3" t="s">
        <v>721</v>
      </c>
    </row>
    <row r="423" spans="16:18" x14ac:dyDescent="0.3">
      <c r="P423" s="2" t="s">
        <v>1220</v>
      </c>
      <c r="Q423" t="s">
        <v>1221</v>
      </c>
      <c r="R423" s="3" t="s">
        <v>721</v>
      </c>
    </row>
    <row r="424" spans="16:18" x14ac:dyDescent="0.3">
      <c r="P424" s="2" t="s">
        <v>1222</v>
      </c>
      <c r="Q424" t="s">
        <v>1223</v>
      </c>
      <c r="R424" s="3" t="s">
        <v>721</v>
      </c>
    </row>
    <row r="425" spans="16:18" x14ac:dyDescent="0.3">
      <c r="P425" s="2" t="s">
        <v>1224</v>
      </c>
      <c r="Q425" t="s">
        <v>1225</v>
      </c>
      <c r="R425" s="3" t="s">
        <v>721</v>
      </c>
    </row>
    <row r="426" spans="16:18" x14ac:dyDescent="0.3">
      <c r="P426" s="2" t="s">
        <v>1226</v>
      </c>
      <c r="Q426" t="s">
        <v>1034</v>
      </c>
      <c r="R426" s="3" t="s">
        <v>721</v>
      </c>
    </row>
    <row r="427" spans="16:18" x14ac:dyDescent="0.3">
      <c r="P427" s="2" t="s">
        <v>1227</v>
      </c>
      <c r="Q427" t="s">
        <v>1036</v>
      </c>
      <c r="R427" s="3" t="s">
        <v>721</v>
      </c>
    </row>
    <row r="428" spans="16:18" x14ac:dyDescent="0.3">
      <c r="P428" s="2" t="s">
        <v>1228</v>
      </c>
      <c r="Q428" t="s">
        <v>1038</v>
      </c>
      <c r="R428" s="3" t="s">
        <v>721</v>
      </c>
    </row>
    <row r="429" spans="16:18" x14ac:dyDescent="0.3">
      <c r="P429" s="2" t="s">
        <v>1229</v>
      </c>
      <c r="Q429" t="s">
        <v>1230</v>
      </c>
      <c r="R429" s="3" t="s">
        <v>721</v>
      </c>
    </row>
    <row r="430" spans="16:18" x14ac:dyDescent="0.3">
      <c r="P430" s="2" t="s">
        <v>1231</v>
      </c>
      <c r="Q430" t="s">
        <v>1232</v>
      </c>
      <c r="R430" s="3" t="s">
        <v>721</v>
      </c>
    </row>
    <row r="431" spans="16:18" x14ac:dyDescent="0.3">
      <c r="P431" s="2" t="s">
        <v>1233</v>
      </c>
      <c r="Q431" t="s">
        <v>1234</v>
      </c>
      <c r="R431" s="3" t="s">
        <v>721</v>
      </c>
    </row>
    <row r="432" spans="16:18" x14ac:dyDescent="0.3">
      <c r="P432" s="2" t="s">
        <v>1235</v>
      </c>
      <c r="Q432" t="s">
        <v>1236</v>
      </c>
      <c r="R432" s="3" t="s">
        <v>721</v>
      </c>
    </row>
    <row r="433" spans="16:18" x14ac:dyDescent="0.3">
      <c r="P433" s="2" t="s">
        <v>1237</v>
      </c>
      <c r="Q433" t="s">
        <v>1048</v>
      </c>
      <c r="R433" s="3" t="s">
        <v>721</v>
      </c>
    </row>
    <row r="434" spans="16:18" x14ac:dyDescent="0.3">
      <c r="P434" s="2" t="s">
        <v>1238</v>
      </c>
      <c r="Q434" t="s">
        <v>1050</v>
      </c>
      <c r="R434" s="3" t="s">
        <v>721</v>
      </c>
    </row>
    <row r="435" spans="16:18" x14ac:dyDescent="0.3">
      <c r="P435" s="2" t="s">
        <v>1239</v>
      </c>
      <c r="Q435" t="s">
        <v>1052</v>
      </c>
      <c r="R435" s="3" t="s">
        <v>721</v>
      </c>
    </row>
    <row r="436" spans="16:18" x14ac:dyDescent="0.3">
      <c r="P436" s="2" t="s">
        <v>1240</v>
      </c>
      <c r="Q436" t="s">
        <v>1241</v>
      </c>
      <c r="R436" s="3" t="s">
        <v>721</v>
      </c>
    </row>
    <row r="437" spans="16:18" x14ac:dyDescent="0.3">
      <c r="P437" s="2" t="s">
        <v>1242</v>
      </c>
      <c r="Q437" t="s">
        <v>1243</v>
      </c>
      <c r="R437" s="3" t="s">
        <v>721</v>
      </c>
    </row>
    <row r="438" spans="16:18" x14ac:dyDescent="0.3">
      <c r="P438" s="2" t="s">
        <v>1244</v>
      </c>
      <c r="Q438" t="s">
        <v>1245</v>
      </c>
      <c r="R438" s="3" t="s">
        <v>721</v>
      </c>
    </row>
    <row r="439" spans="16:18" x14ac:dyDescent="0.3">
      <c r="P439" s="2" t="s">
        <v>1246</v>
      </c>
      <c r="Q439" t="s">
        <v>1247</v>
      </c>
      <c r="R439" s="3" t="s">
        <v>721</v>
      </c>
    </row>
    <row r="440" spans="16:18" x14ac:dyDescent="0.3">
      <c r="P440" s="2" t="s">
        <v>1248</v>
      </c>
      <c r="Q440" t="s">
        <v>1034</v>
      </c>
      <c r="R440" s="3" t="s">
        <v>721</v>
      </c>
    </row>
    <row r="441" spans="16:18" x14ac:dyDescent="0.3">
      <c r="P441" s="2" t="s">
        <v>1249</v>
      </c>
      <c r="Q441" t="s">
        <v>1036</v>
      </c>
      <c r="R441" s="3" t="s">
        <v>721</v>
      </c>
    </row>
    <row r="442" spans="16:18" x14ac:dyDescent="0.3">
      <c r="P442" s="2" t="s">
        <v>1250</v>
      </c>
      <c r="Q442" t="s">
        <v>1038</v>
      </c>
      <c r="R442" s="3" t="s">
        <v>721</v>
      </c>
    </row>
    <row r="443" spans="16:18" x14ac:dyDescent="0.3">
      <c r="P443" s="2" t="s">
        <v>1251</v>
      </c>
      <c r="Q443" t="s">
        <v>1252</v>
      </c>
      <c r="R443" s="3" t="s">
        <v>721</v>
      </c>
    </row>
    <row r="444" spans="16:18" x14ac:dyDescent="0.3">
      <c r="P444" s="2" t="s">
        <v>1253</v>
      </c>
      <c r="Q444" t="s">
        <v>1254</v>
      </c>
      <c r="R444" s="3" t="s">
        <v>721</v>
      </c>
    </row>
    <row r="445" spans="16:18" x14ac:dyDescent="0.3">
      <c r="P445" s="2" t="s">
        <v>1255</v>
      </c>
      <c r="Q445" t="s">
        <v>1256</v>
      </c>
      <c r="R445" s="3" t="s">
        <v>721</v>
      </c>
    </row>
    <row r="446" spans="16:18" x14ac:dyDescent="0.3">
      <c r="P446" s="2" t="s">
        <v>1257</v>
      </c>
      <c r="Q446" t="s">
        <v>1258</v>
      </c>
      <c r="R446" s="3" t="s">
        <v>721</v>
      </c>
    </row>
    <row r="447" spans="16:18" x14ac:dyDescent="0.3">
      <c r="P447" s="2" t="s">
        <v>1259</v>
      </c>
      <c r="Q447" t="s">
        <v>1048</v>
      </c>
      <c r="R447" s="3" t="s">
        <v>721</v>
      </c>
    </row>
    <row r="448" spans="16:18" x14ac:dyDescent="0.3">
      <c r="P448" s="2" t="s">
        <v>1260</v>
      </c>
      <c r="Q448" t="s">
        <v>1050</v>
      </c>
      <c r="R448" s="3" t="s">
        <v>721</v>
      </c>
    </row>
    <row r="449" spans="16:18" x14ac:dyDescent="0.3">
      <c r="P449" s="2" t="s">
        <v>1261</v>
      </c>
      <c r="Q449" t="s">
        <v>1052</v>
      </c>
      <c r="R449" s="3" t="s">
        <v>721</v>
      </c>
    </row>
    <row r="450" spans="16:18" x14ac:dyDescent="0.3">
      <c r="P450" s="2" t="s">
        <v>1262</v>
      </c>
      <c r="Q450" t="s">
        <v>1263</v>
      </c>
      <c r="R450" s="3" t="s">
        <v>721</v>
      </c>
    </row>
    <row r="451" spans="16:18" x14ac:dyDescent="0.3">
      <c r="P451" s="2" t="s">
        <v>1264</v>
      </c>
      <c r="Q451" t="s">
        <v>1265</v>
      </c>
      <c r="R451" s="3" t="s">
        <v>721</v>
      </c>
    </row>
    <row r="452" spans="16:18" x14ac:dyDescent="0.3">
      <c r="P452" s="2" t="s">
        <v>1266</v>
      </c>
      <c r="Q452" t="s">
        <v>1267</v>
      </c>
      <c r="R452" s="3" t="s">
        <v>721</v>
      </c>
    </row>
    <row r="453" spans="16:18" x14ac:dyDescent="0.3">
      <c r="P453" s="2" t="s">
        <v>1268</v>
      </c>
      <c r="Q453" t="s">
        <v>1269</v>
      </c>
      <c r="R453" s="3" t="s">
        <v>721</v>
      </c>
    </row>
    <row r="454" spans="16:18" x14ac:dyDescent="0.3">
      <c r="P454" s="2" t="s">
        <v>1270</v>
      </c>
      <c r="Q454" t="s">
        <v>1034</v>
      </c>
      <c r="R454" s="3" t="s">
        <v>721</v>
      </c>
    </row>
    <row r="455" spans="16:18" x14ac:dyDescent="0.3">
      <c r="P455" s="2" t="s">
        <v>1271</v>
      </c>
      <c r="Q455" t="s">
        <v>1036</v>
      </c>
      <c r="R455" s="3" t="s">
        <v>721</v>
      </c>
    </row>
    <row r="456" spans="16:18" x14ac:dyDescent="0.3">
      <c r="P456" s="2" t="s">
        <v>1272</v>
      </c>
      <c r="Q456" t="s">
        <v>1038</v>
      </c>
      <c r="R456" s="3" t="s">
        <v>721</v>
      </c>
    </row>
    <row r="457" spans="16:18" x14ac:dyDescent="0.3">
      <c r="P457" s="2" t="s">
        <v>1273</v>
      </c>
      <c r="Q457" t="s">
        <v>1274</v>
      </c>
      <c r="R457" s="3" t="s">
        <v>721</v>
      </c>
    </row>
    <row r="458" spans="16:18" x14ac:dyDescent="0.3">
      <c r="P458" s="2" t="s">
        <v>1275</v>
      </c>
      <c r="Q458" t="s">
        <v>1276</v>
      </c>
      <c r="R458" s="3" t="s">
        <v>721</v>
      </c>
    </row>
    <row r="459" spans="16:18" x14ac:dyDescent="0.3">
      <c r="P459" s="2" t="s">
        <v>1277</v>
      </c>
      <c r="Q459" t="s">
        <v>1278</v>
      </c>
      <c r="R459" s="3" t="s">
        <v>721</v>
      </c>
    </row>
    <row r="460" spans="16:18" x14ac:dyDescent="0.3">
      <c r="P460" s="2" t="s">
        <v>1279</v>
      </c>
      <c r="Q460" t="s">
        <v>1280</v>
      </c>
      <c r="R460" s="3" t="s">
        <v>721</v>
      </c>
    </row>
    <row r="461" spans="16:18" x14ac:dyDescent="0.3">
      <c r="P461" s="2" t="s">
        <v>1281</v>
      </c>
      <c r="Q461" t="s">
        <v>1048</v>
      </c>
      <c r="R461" s="3" t="s">
        <v>721</v>
      </c>
    </row>
    <row r="462" spans="16:18" x14ac:dyDescent="0.3">
      <c r="P462" s="2" t="s">
        <v>1282</v>
      </c>
      <c r="Q462" t="s">
        <v>1050</v>
      </c>
      <c r="R462" s="3" t="s">
        <v>721</v>
      </c>
    </row>
    <row r="463" spans="16:18" x14ac:dyDescent="0.3">
      <c r="P463" s="2" t="s">
        <v>1283</v>
      </c>
      <c r="Q463" t="s">
        <v>1052</v>
      </c>
      <c r="R463" s="3" t="s">
        <v>721</v>
      </c>
    </row>
    <row r="464" spans="16:18" x14ac:dyDescent="0.3">
      <c r="P464" s="2" t="s">
        <v>1284</v>
      </c>
      <c r="Q464" t="s">
        <v>1285</v>
      </c>
      <c r="R464" s="3" t="s">
        <v>721</v>
      </c>
    </row>
    <row r="465" spans="16:18" x14ac:dyDescent="0.3">
      <c r="P465" s="2" t="s">
        <v>1286</v>
      </c>
      <c r="Q465" t="s">
        <v>1287</v>
      </c>
      <c r="R465" s="3" t="s">
        <v>721</v>
      </c>
    </row>
    <row r="466" spans="16:18" x14ac:dyDescent="0.3">
      <c r="P466" s="2" t="s">
        <v>1288</v>
      </c>
      <c r="Q466" t="s">
        <v>1289</v>
      </c>
      <c r="R466" s="3" t="s">
        <v>721</v>
      </c>
    </row>
    <row r="467" spans="16:18" x14ac:dyDescent="0.3">
      <c r="P467" s="2" t="s">
        <v>1290</v>
      </c>
      <c r="Q467" t="s">
        <v>1291</v>
      </c>
      <c r="R467" s="3" t="s">
        <v>721</v>
      </c>
    </row>
    <row r="468" spans="16:18" x14ac:dyDescent="0.3">
      <c r="P468" s="2" t="s">
        <v>1292</v>
      </c>
      <c r="Q468" t="s">
        <v>1034</v>
      </c>
      <c r="R468" s="3" t="s">
        <v>721</v>
      </c>
    </row>
    <row r="469" spans="16:18" x14ac:dyDescent="0.3">
      <c r="P469" s="2" t="s">
        <v>1293</v>
      </c>
      <c r="Q469" t="s">
        <v>1036</v>
      </c>
      <c r="R469" s="3" t="s">
        <v>721</v>
      </c>
    </row>
    <row r="470" spans="16:18" x14ac:dyDescent="0.3">
      <c r="P470" s="2" t="s">
        <v>1294</v>
      </c>
      <c r="Q470" t="s">
        <v>1038</v>
      </c>
      <c r="R470" s="3" t="s">
        <v>721</v>
      </c>
    </row>
    <row r="471" spans="16:18" x14ac:dyDescent="0.3">
      <c r="P471" s="2" t="s">
        <v>1295</v>
      </c>
      <c r="Q471" t="s">
        <v>1296</v>
      </c>
      <c r="R471" s="3" t="s">
        <v>721</v>
      </c>
    </row>
    <row r="472" spans="16:18" x14ac:dyDescent="0.3">
      <c r="P472" s="2" t="s">
        <v>1297</v>
      </c>
      <c r="Q472" t="s">
        <v>1298</v>
      </c>
      <c r="R472" s="3" t="s">
        <v>721</v>
      </c>
    </row>
    <row r="473" spans="16:18" x14ac:dyDescent="0.3">
      <c r="P473" s="2" t="s">
        <v>1299</v>
      </c>
      <c r="Q473" t="s">
        <v>1300</v>
      </c>
      <c r="R473" s="3" t="s">
        <v>721</v>
      </c>
    </row>
    <row r="474" spans="16:18" x14ac:dyDescent="0.3">
      <c r="P474" s="2" t="s">
        <v>1301</v>
      </c>
      <c r="Q474" t="s">
        <v>1302</v>
      </c>
      <c r="R474" s="3" t="s">
        <v>721</v>
      </c>
    </row>
    <row r="475" spans="16:18" x14ac:dyDescent="0.3">
      <c r="P475" s="2" t="s">
        <v>1303</v>
      </c>
      <c r="Q475" t="s">
        <v>1048</v>
      </c>
      <c r="R475" s="3" t="s">
        <v>721</v>
      </c>
    </row>
    <row r="476" spans="16:18" x14ac:dyDescent="0.3">
      <c r="P476" s="2" t="s">
        <v>1304</v>
      </c>
      <c r="Q476" t="s">
        <v>1050</v>
      </c>
      <c r="R476" s="3" t="s">
        <v>721</v>
      </c>
    </row>
    <row r="477" spans="16:18" x14ac:dyDescent="0.3">
      <c r="P477" s="2" t="s">
        <v>1305</v>
      </c>
      <c r="Q477" t="s">
        <v>1052</v>
      </c>
      <c r="R477" s="3" t="s">
        <v>721</v>
      </c>
    </row>
    <row r="478" spans="16:18" x14ac:dyDescent="0.3">
      <c r="P478" s="2" t="s">
        <v>1306</v>
      </c>
      <c r="Q478" t="s">
        <v>1307</v>
      </c>
      <c r="R478" s="3" t="s">
        <v>721</v>
      </c>
    </row>
    <row r="479" spans="16:18" x14ac:dyDescent="0.3">
      <c r="P479" s="2" t="s">
        <v>1308</v>
      </c>
      <c r="Q479" t="s">
        <v>1309</v>
      </c>
      <c r="R479" s="3" t="s">
        <v>721</v>
      </c>
    </row>
    <row r="480" spans="16:18" x14ac:dyDescent="0.3">
      <c r="P480" s="2" t="s">
        <v>1310</v>
      </c>
      <c r="Q480" t="s">
        <v>1311</v>
      </c>
      <c r="R480" s="3" t="s">
        <v>721</v>
      </c>
    </row>
    <row r="481" spans="16:18" x14ac:dyDescent="0.3">
      <c r="P481" s="2" t="s">
        <v>1312</v>
      </c>
      <c r="Q481" t="s">
        <v>1313</v>
      </c>
      <c r="R481" s="3" t="s">
        <v>721</v>
      </c>
    </row>
    <row r="482" spans="16:18" x14ac:dyDescent="0.3">
      <c r="P482" s="2" t="s">
        <v>1314</v>
      </c>
      <c r="Q482" t="s">
        <v>1034</v>
      </c>
      <c r="R482" s="3" t="s">
        <v>721</v>
      </c>
    </row>
    <row r="483" spans="16:18" x14ac:dyDescent="0.3">
      <c r="P483" s="2" t="s">
        <v>1315</v>
      </c>
      <c r="Q483" t="s">
        <v>1036</v>
      </c>
      <c r="R483" s="3" t="s">
        <v>721</v>
      </c>
    </row>
    <row r="484" spans="16:18" x14ac:dyDescent="0.3">
      <c r="P484" s="2" t="s">
        <v>1316</v>
      </c>
      <c r="Q484" t="s">
        <v>1038</v>
      </c>
      <c r="R484" s="3" t="s">
        <v>721</v>
      </c>
    </row>
    <row r="485" spans="16:18" x14ac:dyDescent="0.3">
      <c r="P485" s="2" t="s">
        <v>1317</v>
      </c>
      <c r="Q485" t="s">
        <v>1318</v>
      </c>
      <c r="R485" s="3" t="s">
        <v>721</v>
      </c>
    </row>
    <row r="486" spans="16:18" x14ac:dyDescent="0.3">
      <c r="P486" s="2" t="s">
        <v>1319</v>
      </c>
      <c r="Q486" t="s">
        <v>1320</v>
      </c>
      <c r="R486" s="3" t="s">
        <v>721</v>
      </c>
    </row>
    <row r="487" spans="16:18" x14ac:dyDescent="0.3">
      <c r="P487" s="2" t="s">
        <v>1321</v>
      </c>
      <c r="Q487" t="s">
        <v>1322</v>
      </c>
      <c r="R487" s="3" t="s">
        <v>721</v>
      </c>
    </row>
    <row r="488" spans="16:18" x14ac:dyDescent="0.3">
      <c r="P488" s="2" t="s">
        <v>1323</v>
      </c>
      <c r="Q488" t="s">
        <v>1324</v>
      </c>
      <c r="R488" s="3" t="s">
        <v>721</v>
      </c>
    </row>
    <row r="489" spans="16:18" x14ac:dyDescent="0.3">
      <c r="P489" s="2" t="s">
        <v>1325</v>
      </c>
      <c r="Q489" t="s">
        <v>1048</v>
      </c>
      <c r="R489" s="3" t="s">
        <v>721</v>
      </c>
    </row>
    <row r="490" spans="16:18" x14ac:dyDescent="0.3">
      <c r="P490" s="2" t="s">
        <v>1326</v>
      </c>
      <c r="Q490" t="s">
        <v>1050</v>
      </c>
      <c r="R490" s="3" t="s">
        <v>721</v>
      </c>
    </row>
    <row r="491" spans="16:18" x14ac:dyDescent="0.3">
      <c r="P491" s="2" t="s">
        <v>1327</v>
      </c>
      <c r="Q491" t="s">
        <v>1052</v>
      </c>
      <c r="R491" s="3" t="s">
        <v>721</v>
      </c>
    </row>
    <row r="492" spans="16:18" x14ac:dyDescent="0.3">
      <c r="P492" s="2" t="s">
        <v>1328</v>
      </c>
      <c r="Q492" t="s">
        <v>1329</v>
      </c>
      <c r="R492" s="3" t="s">
        <v>721</v>
      </c>
    </row>
    <row r="493" spans="16:18" x14ac:dyDescent="0.3">
      <c r="P493" s="2" t="s">
        <v>1330</v>
      </c>
      <c r="Q493" t="s">
        <v>1331</v>
      </c>
      <c r="R493" s="3" t="s">
        <v>721</v>
      </c>
    </row>
    <row r="494" spans="16:18" x14ac:dyDescent="0.3">
      <c r="P494" s="2" t="s">
        <v>1332</v>
      </c>
      <c r="Q494" t="s">
        <v>1333</v>
      </c>
      <c r="R494" s="3" t="s">
        <v>721</v>
      </c>
    </row>
    <row r="495" spans="16:18" x14ac:dyDescent="0.3">
      <c r="P495" s="2" t="s">
        <v>1334</v>
      </c>
      <c r="Q495" t="s">
        <v>1335</v>
      </c>
      <c r="R495" s="3" t="s">
        <v>721</v>
      </c>
    </row>
    <row r="496" spans="16:18" x14ac:dyDescent="0.3">
      <c r="P496" s="2" t="s">
        <v>1336</v>
      </c>
      <c r="Q496" t="s">
        <v>1034</v>
      </c>
      <c r="R496" s="3" t="s">
        <v>721</v>
      </c>
    </row>
    <row r="497" spans="16:18" x14ac:dyDescent="0.3">
      <c r="P497" s="2" t="s">
        <v>1337</v>
      </c>
      <c r="Q497" t="s">
        <v>1036</v>
      </c>
      <c r="R497" s="3" t="s">
        <v>721</v>
      </c>
    </row>
    <row r="498" spans="16:18" x14ac:dyDescent="0.3">
      <c r="P498" s="2" t="s">
        <v>1338</v>
      </c>
      <c r="Q498" t="s">
        <v>1038</v>
      </c>
      <c r="R498" s="3" t="s">
        <v>721</v>
      </c>
    </row>
    <row r="499" spans="16:18" x14ac:dyDescent="0.3">
      <c r="P499" s="2" t="s">
        <v>1339</v>
      </c>
      <c r="Q499" t="s">
        <v>1340</v>
      </c>
      <c r="R499" s="3" t="s">
        <v>721</v>
      </c>
    </row>
    <row r="500" spans="16:18" x14ac:dyDescent="0.3">
      <c r="P500" s="2" t="s">
        <v>1341</v>
      </c>
      <c r="Q500" t="s">
        <v>1342</v>
      </c>
      <c r="R500" s="3" t="s">
        <v>721</v>
      </c>
    </row>
    <row r="501" spans="16:18" x14ac:dyDescent="0.3">
      <c r="P501" s="2" t="s">
        <v>1343</v>
      </c>
      <c r="Q501" t="s">
        <v>1344</v>
      </c>
      <c r="R501" s="3" t="s">
        <v>721</v>
      </c>
    </row>
    <row r="502" spans="16:18" x14ac:dyDescent="0.3">
      <c r="P502" s="2" t="s">
        <v>1345</v>
      </c>
      <c r="Q502" t="s">
        <v>1346</v>
      </c>
      <c r="R502" s="3" t="s">
        <v>721</v>
      </c>
    </row>
    <row r="503" spans="16:18" x14ac:dyDescent="0.3">
      <c r="P503" s="2" t="s">
        <v>1347</v>
      </c>
      <c r="Q503" t="s">
        <v>1048</v>
      </c>
      <c r="R503" s="3" t="s">
        <v>721</v>
      </c>
    </row>
    <row r="504" spans="16:18" x14ac:dyDescent="0.3">
      <c r="P504" s="2" t="s">
        <v>1348</v>
      </c>
      <c r="Q504" t="s">
        <v>1050</v>
      </c>
      <c r="R504" s="3" t="s">
        <v>721</v>
      </c>
    </row>
    <row r="505" spans="16:18" x14ac:dyDescent="0.3">
      <c r="P505" s="2" t="s">
        <v>1349</v>
      </c>
      <c r="Q505" t="s">
        <v>1052</v>
      </c>
      <c r="R505" s="3" t="s">
        <v>721</v>
      </c>
    </row>
    <row r="506" spans="16:18" x14ac:dyDescent="0.3">
      <c r="P506" s="2" t="s">
        <v>1350</v>
      </c>
      <c r="Q506" t="s">
        <v>1351</v>
      </c>
      <c r="R506" s="3" t="s">
        <v>721</v>
      </c>
    </row>
    <row r="507" spans="16:18" x14ac:dyDescent="0.3">
      <c r="P507" s="2" t="s">
        <v>1352</v>
      </c>
      <c r="Q507" t="s">
        <v>1353</v>
      </c>
      <c r="R507" s="3" t="s">
        <v>721</v>
      </c>
    </row>
    <row r="508" spans="16:18" x14ac:dyDescent="0.3">
      <c r="P508" s="2" t="s">
        <v>1354</v>
      </c>
      <c r="Q508" t="s">
        <v>1355</v>
      </c>
      <c r="R508" s="3" t="s">
        <v>721</v>
      </c>
    </row>
    <row r="509" spans="16:18" x14ac:dyDescent="0.3">
      <c r="P509" s="2" t="s">
        <v>1356</v>
      </c>
      <c r="Q509" t="s">
        <v>1357</v>
      </c>
      <c r="R509" s="3" t="s">
        <v>721</v>
      </c>
    </row>
    <row r="510" spans="16:18" x14ac:dyDescent="0.3">
      <c r="P510" s="2" t="s">
        <v>1358</v>
      </c>
      <c r="Q510" t="s">
        <v>1034</v>
      </c>
      <c r="R510" s="3" t="s">
        <v>721</v>
      </c>
    </row>
    <row r="511" spans="16:18" x14ac:dyDescent="0.3">
      <c r="P511" s="2" t="s">
        <v>1359</v>
      </c>
      <c r="Q511" t="s">
        <v>1036</v>
      </c>
      <c r="R511" s="3" t="s">
        <v>721</v>
      </c>
    </row>
    <row r="512" spans="16:18" x14ac:dyDescent="0.3">
      <c r="P512" s="2" t="s">
        <v>1360</v>
      </c>
      <c r="Q512" t="s">
        <v>1038</v>
      </c>
      <c r="R512" s="3" t="s">
        <v>721</v>
      </c>
    </row>
    <row r="513" spans="16:18" x14ac:dyDescent="0.3">
      <c r="P513" s="2" t="s">
        <v>1361</v>
      </c>
      <c r="Q513" t="s">
        <v>1362</v>
      </c>
      <c r="R513" s="3" t="s">
        <v>721</v>
      </c>
    </row>
    <row r="514" spans="16:18" x14ac:dyDescent="0.3">
      <c r="P514" s="2" t="s">
        <v>1363</v>
      </c>
      <c r="Q514" t="s">
        <v>1364</v>
      </c>
      <c r="R514" s="3" t="s">
        <v>721</v>
      </c>
    </row>
    <row r="515" spans="16:18" x14ac:dyDescent="0.3">
      <c r="P515" s="2" t="s">
        <v>1365</v>
      </c>
      <c r="Q515" t="s">
        <v>1366</v>
      </c>
      <c r="R515" s="3" t="s">
        <v>721</v>
      </c>
    </row>
    <row r="516" spans="16:18" x14ac:dyDescent="0.3">
      <c r="P516" s="2" t="s">
        <v>1367</v>
      </c>
      <c r="Q516" t="s">
        <v>1368</v>
      </c>
      <c r="R516" s="3" t="s">
        <v>721</v>
      </c>
    </row>
    <row r="517" spans="16:18" x14ac:dyDescent="0.3">
      <c r="P517" s="2" t="s">
        <v>1369</v>
      </c>
      <c r="Q517" t="s">
        <v>1048</v>
      </c>
      <c r="R517" s="3" t="s">
        <v>721</v>
      </c>
    </row>
    <row r="518" spans="16:18" x14ac:dyDescent="0.3">
      <c r="P518" s="2" t="s">
        <v>1370</v>
      </c>
      <c r="Q518" t="s">
        <v>1050</v>
      </c>
      <c r="R518" s="3" t="s">
        <v>721</v>
      </c>
    </row>
    <row r="519" spans="16:18" x14ac:dyDescent="0.3">
      <c r="P519" s="2" t="s">
        <v>1371</v>
      </c>
      <c r="Q519" t="s">
        <v>1052</v>
      </c>
      <c r="R519" s="3" t="s">
        <v>721</v>
      </c>
    </row>
    <row r="520" spans="16:18" x14ac:dyDescent="0.3">
      <c r="P520" s="2" t="s">
        <v>1372</v>
      </c>
      <c r="Q520" t="s">
        <v>1373</v>
      </c>
      <c r="R520" s="3" t="s">
        <v>721</v>
      </c>
    </row>
    <row r="521" spans="16:18" x14ac:dyDescent="0.3">
      <c r="P521" s="2" t="s">
        <v>1374</v>
      </c>
      <c r="Q521" t="s">
        <v>1375</v>
      </c>
      <c r="R521" s="3" t="s">
        <v>721</v>
      </c>
    </row>
    <row r="522" spans="16:18" x14ac:dyDescent="0.3">
      <c r="P522" s="2" t="s">
        <v>1376</v>
      </c>
      <c r="Q522" t="s">
        <v>1377</v>
      </c>
      <c r="R522" s="3" t="s">
        <v>721</v>
      </c>
    </row>
    <row r="523" spans="16:18" x14ac:dyDescent="0.3">
      <c r="P523" s="2" t="s">
        <v>1378</v>
      </c>
      <c r="Q523" t="s">
        <v>1379</v>
      </c>
      <c r="R523" s="3" t="s">
        <v>721</v>
      </c>
    </row>
    <row r="524" spans="16:18" x14ac:dyDescent="0.3">
      <c r="P524" s="2" t="s">
        <v>1380</v>
      </c>
      <c r="Q524" t="s">
        <v>1034</v>
      </c>
      <c r="R524" s="3" t="s">
        <v>721</v>
      </c>
    </row>
    <row r="525" spans="16:18" x14ac:dyDescent="0.3">
      <c r="P525" s="2" t="s">
        <v>1381</v>
      </c>
      <c r="Q525" t="s">
        <v>1036</v>
      </c>
      <c r="R525" s="3" t="s">
        <v>721</v>
      </c>
    </row>
    <row r="526" spans="16:18" x14ac:dyDescent="0.3">
      <c r="P526" s="2" t="s">
        <v>1382</v>
      </c>
      <c r="Q526" t="s">
        <v>1038</v>
      </c>
      <c r="R526" s="3" t="s">
        <v>721</v>
      </c>
    </row>
    <row r="527" spans="16:18" x14ac:dyDescent="0.3">
      <c r="P527" s="2" t="s">
        <v>1383</v>
      </c>
      <c r="Q527" t="s">
        <v>1384</v>
      </c>
      <c r="R527" s="3" t="s">
        <v>721</v>
      </c>
    </row>
    <row r="528" spans="16:18" x14ac:dyDescent="0.3">
      <c r="P528" s="2" t="s">
        <v>1385</v>
      </c>
      <c r="Q528" t="s">
        <v>1386</v>
      </c>
      <c r="R528" s="3" t="s">
        <v>721</v>
      </c>
    </row>
    <row r="529" spans="16:18" x14ac:dyDescent="0.3">
      <c r="P529" s="2" t="s">
        <v>1387</v>
      </c>
      <c r="Q529" t="s">
        <v>1388</v>
      </c>
      <c r="R529" s="3" t="s">
        <v>721</v>
      </c>
    </row>
    <row r="530" spans="16:18" x14ac:dyDescent="0.3">
      <c r="P530" s="2" t="s">
        <v>1389</v>
      </c>
      <c r="Q530" t="s">
        <v>1390</v>
      </c>
      <c r="R530" s="3" t="s">
        <v>721</v>
      </c>
    </row>
    <row r="531" spans="16:18" x14ac:dyDescent="0.3">
      <c r="P531" s="2" t="s">
        <v>1391</v>
      </c>
      <c r="Q531" t="s">
        <v>1048</v>
      </c>
      <c r="R531" s="3" t="s">
        <v>721</v>
      </c>
    </row>
    <row r="532" spans="16:18" x14ac:dyDescent="0.3">
      <c r="P532" s="2" t="s">
        <v>1392</v>
      </c>
      <c r="Q532" t="s">
        <v>1050</v>
      </c>
      <c r="R532" s="3" t="s">
        <v>721</v>
      </c>
    </row>
    <row r="533" spans="16:18" x14ac:dyDescent="0.3">
      <c r="P533" s="2" t="s">
        <v>1393</v>
      </c>
      <c r="Q533" t="s">
        <v>1052</v>
      </c>
      <c r="R533" s="3" t="s">
        <v>721</v>
      </c>
    </row>
    <row r="534" spans="16:18" x14ac:dyDescent="0.3">
      <c r="P534" s="2" t="s">
        <v>1394</v>
      </c>
      <c r="Q534" t="s">
        <v>1395</v>
      </c>
      <c r="R534" s="3" t="s">
        <v>721</v>
      </c>
    </row>
    <row r="535" spans="16:18" x14ac:dyDescent="0.3">
      <c r="P535" s="2" t="s">
        <v>1396</v>
      </c>
      <c r="Q535" t="s">
        <v>1397</v>
      </c>
      <c r="R535" s="3" t="s">
        <v>721</v>
      </c>
    </row>
    <row r="536" spans="16:18" x14ac:dyDescent="0.3">
      <c r="P536" s="2" t="s">
        <v>1398</v>
      </c>
      <c r="Q536" t="s">
        <v>1399</v>
      </c>
      <c r="R536" s="3" t="s">
        <v>721</v>
      </c>
    </row>
    <row r="537" spans="16:18" x14ac:dyDescent="0.3">
      <c r="P537" s="2" t="s">
        <v>1400</v>
      </c>
      <c r="Q537" t="s">
        <v>1401</v>
      </c>
      <c r="R537" s="3" t="s">
        <v>721</v>
      </c>
    </row>
    <row r="538" spans="16:18" x14ac:dyDescent="0.3">
      <c r="P538" s="2" t="s">
        <v>1402</v>
      </c>
      <c r="Q538" t="s">
        <v>1034</v>
      </c>
      <c r="R538" s="3" t="s">
        <v>721</v>
      </c>
    </row>
    <row r="539" spans="16:18" x14ac:dyDescent="0.3">
      <c r="P539" s="2" t="s">
        <v>1403</v>
      </c>
      <c r="Q539" t="s">
        <v>1036</v>
      </c>
      <c r="R539" s="3" t="s">
        <v>721</v>
      </c>
    </row>
    <row r="540" spans="16:18" x14ac:dyDescent="0.3">
      <c r="P540" s="2" t="s">
        <v>1404</v>
      </c>
      <c r="Q540" t="s">
        <v>1038</v>
      </c>
      <c r="R540" s="3" t="s">
        <v>721</v>
      </c>
    </row>
    <row r="541" spans="16:18" x14ac:dyDescent="0.3">
      <c r="P541" s="2" t="s">
        <v>1405</v>
      </c>
      <c r="Q541" t="s">
        <v>1406</v>
      </c>
      <c r="R541" s="3" t="s">
        <v>721</v>
      </c>
    </row>
    <row r="542" spans="16:18" x14ac:dyDescent="0.3">
      <c r="P542" s="2" t="s">
        <v>1407</v>
      </c>
      <c r="Q542" t="s">
        <v>1408</v>
      </c>
      <c r="R542" s="3" t="s">
        <v>721</v>
      </c>
    </row>
    <row r="543" spans="16:18" x14ac:dyDescent="0.3">
      <c r="P543" s="2" t="s">
        <v>1409</v>
      </c>
      <c r="Q543" t="s">
        <v>1410</v>
      </c>
      <c r="R543" s="3" t="s">
        <v>721</v>
      </c>
    </row>
    <row r="544" spans="16:18" x14ac:dyDescent="0.3">
      <c r="P544" s="2" t="s">
        <v>1411</v>
      </c>
      <c r="Q544" t="s">
        <v>1412</v>
      </c>
      <c r="R544" s="3" t="s">
        <v>721</v>
      </c>
    </row>
    <row r="545" spans="16:18" x14ac:dyDescent="0.3">
      <c r="P545" s="2" t="s">
        <v>1413</v>
      </c>
      <c r="Q545" t="s">
        <v>1048</v>
      </c>
      <c r="R545" s="3" t="s">
        <v>721</v>
      </c>
    </row>
    <row r="546" spans="16:18" x14ac:dyDescent="0.3">
      <c r="P546" s="2" t="s">
        <v>1414</v>
      </c>
      <c r="Q546" t="s">
        <v>1050</v>
      </c>
      <c r="R546" s="3" t="s">
        <v>721</v>
      </c>
    </row>
    <row r="547" spans="16:18" x14ac:dyDescent="0.3">
      <c r="P547" s="2" t="s">
        <v>1415</v>
      </c>
      <c r="Q547" t="s">
        <v>1052</v>
      </c>
      <c r="R547" s="3" t="s">
        <v>721</v>
      </c>
    </row>
    <row r="548" spans="16:18" x14ac:dyDescent="0.3">
      <c r="P548" s="2" t="s">
        <v>1416</v>
      </c>
      <c r="Q548" t="s">
        <v>1417</v>
      </c>
      <c r="R548" s="3" t="s">
        <v>721</v>
      </c>
    </row>
    <row r="549" spans="16:18" x14ac:dyDescent="0.3">
      <c r="P549" s="2" t="s">
        <v>1418</v>
      </c>
      <c r="Q549" t="s">
        <v>1419</v>
      </c>
      <c r="R549" s="3" t="s">
        <v>721</v>
      </c>
    </row>
    <row r="550" spans="16:18" x14ac:dyDescent="0.3">
      <c r="P550" s="2" t="s">
        <v>1420</v>
      </c>
      <c r="Q550" t="s">
        <v>1421</v>
      </c>
      <c r="R550" s="3" t="s">
        <v>721</v>
      </c>
    </row>
    <row r="551" spans="16:18" x14ac:dyDescent="0.3">
      <c r="P551" s="2" t="s">
        <v>1422</v>
      </c>
      <c r="Q551" t="s">
        <v>1423</v>
      </c>
      <c r="R551" s="3" t="s">
        <v>721</v>
      </c>
    </row>
    <row r="552" spans="16:18" x14ac:dyDescent="0.3">
      <c r="P552" s="2" t="s">
        <v>1424</v>
      </c>
      <c r="Q552" t="s">
        <v>1034</v>
      </c>
      <c r="R552" s="3" t="s">
        <v>721</v>
      </c>
    </row>
    <row r="553" spans="16:18" x14ac:dyDescent="0.3">
      <c r="P553" s="2" t="s">
        <v>1425</v>
      </c>
      <c r="Q553" t="s">
        <v>1036</v>
      </c>
      <c r="R553" s="3" t="s">
        <v>721</v>
      </c>
    </row>
    <row r="554" spans="16:18" x14ac:dyDescent="0.3">
      <c r="P554" s="2" t="s">
        <v>1426</v>
      </c>
      <c r="Q554" t="s">
        <v>1038</v>
      </c>
      <c r="R554" s="3" t="s">
        <v>721</v>
      </c>
    </row>
    <row r="555" spans="16:18" x14ac:dyDescent="0.3">
      <c r="P555" s="2" t="s">
        <v>1427</v>
      </c>
      <c r="Q555" t="s">
        <v>1428</v>
      </c>
      <c r="R555" s="3" t="s">
        <v>721</v>
      </c>
    </row>
    <row r="556" spans="16:18" x14ac:dyDescent="0.3">
      <c r="P556" s="2" t="s">
        <v>1429</v>
      </c>
      <c r="Q556" t="s">
        <v>1430</v>
      </c>
      <c r="R556" s="3" t="s">
        <v>721</v>
      </c>
    </row>
    <row r="557" spans="16:18" x14ac:dyDescent="0.3">
      <c r="P557" s="2" t="s">
        <v>1431</v>
      </c>
      <c r="Q557" t="s">
        <v>1432</v>
      </c>
      <c r="R557" s="3" t="s">
        <v>721</v>
      </c>
    </row>
    <row r="558" spans="16:18" x14ac:dyDescent="0.3">
      <c r="P558" s="2" t="s">
        <v>1433</v>
      </c>
      <c r="Q558" t="s">
        <v>1434</v>
      </c>
      <c r="R558" s="3" t="s">
        <v>721</v>
      </c>
    </row>
    <row r="559" spans="16:18" x14ac:dyDescent="0.3">
      <c r="P559" s="2" t="s">
        <v>1435</v>
      </c>
      <c r="Q559" t="s">
        <v>1048</v>
      </c>
      <c r="R559" s="3" t="s">
        <v>721</v>
      </c>
    </row>
    <row r="560" spans="16:18" x14ac:dyDescent="0.3">
      <c r="P560" s="2" t="s">
        <v>1436</v>
      </c>
      <c r="Q560" t="s">
        <v>1050</v>
      </c>
      <c r="R560" s="3" t="s">
        <v>721</v>
      </c>
    </row>
    <row r="561" spans="16:18" x14ac:dyDescent="0.3">
      <c r="P561" s="2" t="s">
        <v>1437</v>
      </c>
      <c r="Q561" t="s">
        <v>1052</v>
      </c>
      <c r="R561" s="3" t="s">
        <v>721</v>
      </c>
    </row>
    <row r="562" spans="16:18" x14ac:dyDescent="0.3">
      <c r="P562" s="2" t="s">
        <v>1438</v>
      </c>
      <c r="Q562" t="s">
        <v>1439</v>
      </c>
      <c r="R562" s="3" t="s">
        <v>721</v>
      </c>
    </row>
    <row r="563" spans="16:18" x14ac:dyDescent="0.3">
      <c r="P563" s="2" t="s">
        <v>1440</v>
      </c>
      <c r="Q563" t="s">
        <v>1441</v>
      </c>
      <c r="R563" s="3" t="s">
        <v>721</v>
      </c>
    </row>
    <row r="564" spans="16:18" x14ac:dyDescent="0.3">
      <c r="P564" s="2" t="s">
        <v>1442</v>
      </c>
      <c r="Q564" t="s">
        <v>1443</v>
      </c>
      <c r="R564" s="3" t="s">
        <v>721</v>
      </c>
    </row>
    <row r="565" spans="16:18" x14ac:dyDescent="0.3">
      <c r="P565" s="2" t="s">
        <v>1444</v>
      </c>
      <c r="Q565" t="s">
        <v>1445</v>
      </c>
      <c r="R565" s="3" t="s">
        <v>721</v>
      </c>
    </row>
    <row r="566" spans="16:18" x14ac:dyDescent="0.3">
      <c r="P566" s="2" t="s">
        <v>1446</v>
      </c>
      <c r="Q566" t="s">
        <v>1034</v>
      </c>
      <c r="R566" s="3" t="s">
        <v>721</v>
      </c>
    </row>
    <row r="567" spans="16:18" x14ac:dyDescent="0.3">
      <c r="P567" s="2" t="s">
        <v>1447</v>
      </c>
      <c r="Q567" t="s">
        <v>1036</v>
      </c>
      <c r="R567" s="3" t="s">
        <v>721</v>
      </c>
    </row>
    <row r="568" spans="16:18" x14ac:dyDescent="0.3">
      <c r="P568" s="2" t="s">
        <v>1448</v>
      </c>
      <c r="Q568" t="s">
        <v>1038</v>
      </c>
      <c r="R568" s="3" t="s">
        <v>721</v>
      </c>
    </row>
    <row r="569" spans="16:18" x14ac:dyDescent="0.3">
      <c r="P569" s="2" t="s">
        <v>1449</v>
      </c>
      <c r="Q569" t="s">
        <v>1450</v>
      </c>
      <c r="R569" s="3" t="s">
        <v>721</v>
      </c>
    </row>
    <row r="570" spans="16:18" x14ac:dyDescent="0.3">
      <c r="P570" s="2" t="s">
        <v>1451</v>
      </c>
      <c r="Q570" t="s">
        <v>1452</v>
      </c>
      <c r="R570" s="3" t="s">
        <v>721</v>
      </c>
    </row>
    <row r="571" spans="16:18" x14ac:dyDescent="0.3">
      <c r="P571" s="2" t="s">
        <v>1453</v>
      </c>
      <c r="Q571" t="s">
        <v>1454</v>
      </c>
      <c r="R571" s="3" t="s">
        <v>721</v>
      </c>
    </row>
    <row r="572" spans="16:18" x14ac:dyDescent="0.3">
      <c r="P572" s="2" t="s">
        <v>1455</v>
      </c>
      <c r="Q572" t="s">
        <v>1456</v>
      </c>
      <c r="R572" s="3" t="s">
        <v>721</v>
      </c>
    </row>
    <row r="573" spans="16:18" x14ac:dyDescent="0.3">
      <c r="P573" s="2" t="s">
        <v>1457</v>
      </c>
      <c r="Q573" t="s">
        <v>1048</v>
      </c>
      <c r="R573" s="3" t="s">
        <v>721</v>
      </c>
    </row>
    <row r="574" spans="16:18" x14ac:dyDescent="0.3">
      <c r="P574" s="2" t="s">
        <v>1458</v>
      </c>
      <c r="Q574" t="s">
        <v>1050</v>
      </c>
      <c r="R574" s="3" t="s">
        <v>721</v>
      </c>
    </row>
    <row r="575" spans="16:18" x14ac:dyDescent="0.3">
      <c r="P575" s="2" t="s">
        <v>1459</v>
      </c>
      <c r="Q575" t="s">
        <v>1052</v>
      </c>
      <c r="R575" s="3" t="s">
        <v>721</v>
      </c>
    </row>
    <row r="576" spans="16:18" x14ac:dyDescent="0.3">
      <c r="P576" s="2" t="s">
        <v>1460</v>
      </c>
      <c r="Q576" t="s">
        <v>1461</v>
      </c>
      <c r="R576" s="3" t="s">
        <v>721</v>
      </c>
    </row>
    <row r="577" spans="16:18" x14ac:dyDescent="0.3">
      <c r="P577" s="2" t="s">
        <v>1462</v>
      </c>
      <c r="Q577" t="s">
        <v>1463</v>
      </c>
      <c r="R577" s="3" t="s">
        <v>721</v>
      </c>
    </row>
    <row r="578" spans="16:18" x14ac:dyDescent="0.3">
      <c r="P578" s="2" t="s">
        <v>1464</v>
      </c>
      <c r="Q578" t="s">
        <v>1465</v>
      </c>
      <c r="R578" s="3" t="s">
        <v>721</v>
      </c>
    </row>
    <row r="579" spans="16:18" x14ac:dyDescent="0.3">
      <c r="P579" s="2" t="s">
        <v>1466</v>
      </c>
      <c r="Q579" t="s">
        <v>1467</v>
      </c>
      <c r="R579" s="3" t="s">
        <v>721</v>
      </c>
    </row>
    <row r="580" spans="16:18" x14ac:dyDescent="0.3">
      <c r="P580" s="2" t="s">
        <v>1468</v>
      </c>
      <c r="Q580" t="s">
        <v>1034</v>
      </c>
      <c r="R580" s="3" t="s">
        <v>721</v>
      </c>
    </row>
    <row r="581" spans="16:18" x14ac:dyDescent="0.3">
      <c r="P581" s="2" t="s">
        <v>1469</v>
      </c>
      <c r="Q581" t="s">
        <v>1036</v>
      </c>
      <c r="R581" s="3" t="s">
        <v>721</v>
      </c>
    </row>
    <row r="582" spans="16:18" x14ac:dyDescent="0.3">
      <c r="P582" s="2" t="s">
        <v>1470</v>
      </c>
      <c r="Q582" t="s">
        <v>1038</v>
      </c>
      <c r="R582" s="3" t="s">
        <v>721</v>
      </c>
    </row>
    <row r="583" spans="16:18" x14ac:dyDescent="0.3">
      <c r="P583" s="2" t="s">
        <v>1471</v>
      </c>
      <c r="Q583" t="s">
        <v>1472</v>
      </c>
      <c r="R583" s="3" t="s">
        <v>721</v>
      </c>
    </row>
    <row r="584" spans="16:18" x14ac:dyDescent="0.3">
      <c r="P584" s="2" t="s">
        <v>1473</v>
      </c>
      <c r="Q584" t="s">
        <v>1474</v>
      </c>
      <c r="R584" s="3" t="s">
        <v>721</v>
      </c>
    </row>
    <row r="585" spans="16:18" x14ac:dyDescent="0.3">
      <c r="P585" s="2" t="s">
        <v>1475</v>
      </c>
      <c r="Q585" t="s">
        <v>1476</v>
      </c>
      <c r="R585" s="3" t="s">
        <v>721</v>
      </c>
    </row>
    <row r="586" spans="16:18" x14ac:dyDescent="0.3">
      <c r="P586" s="2" t="s">
        <v>1477</v>
      </c>
      <c r="Q586" t="s">
        <v>1478</v>
      </c>
      <c r="R586" s="3" t="s">
        <v>721</v>
      </c>
    </row>
    <row r="587" spans="16:18" x14ac:dyDescent="0.3">
      <c r="P587" s="2" t="s">
        <v>1479</v>
      </c>
      <c r="Q587" t="s">
        <v>1048</v>
      </c>
      <c r="R587" s="3" t="s">
        <v>721</v>
      </c>
    </row>
    <row r="588" spans="16:18" x14ac:dyDescent="0.3">
      <c r="P588" s="2" t="s">
        <v>1480</v>
      </c>
      <c r="Q588" t="s">
        <v>1050</v>
      </c>
      <c r="R588" s="3" t="s">
        <v>721</v>
      </c>
    </row>
    <row r="589" spans="16:18" x14ac:dyDescent="0.3">
      <c r="P589" s="2" t="s">
        <v>1481</v>
      </c>
      <c r="Q589" t="s">
        <v>1052</v>
      </c>
      <c r="R589" s="3" t="s">
        <v>721</v>
      </c>
    </row>
    <row r="590" spans="16:18" x14ac:dyDescent="0.3">
      <c r="P590" s="2" t="s">
        <v>1482</v>
      </c>
      <c r="Q590" t="s">
        <v>1483</v>
      </c>
      <c r="R590" s="3" t="s">
        <v>721</v>
      </c>
    </row>
    <row r="591" spans="16:18" x14ac:dyDescent="0.3">
      <c r="P591" s="2" t="s">
        <v>1484</v>
      </c>
      <c r="Q591" t="s">
        <v>1485</v>
      </c>
      <c r="R591" s="3" t="s">
        <v>721</v>
      </c>
    </row>
    <row r="592" spans="16:18" x14ac:dyDescent="0.3">
      <c r="P592" s="2" t="s">
        <v>1486</v>
      </c>
      <c r="Q592" t="s">
        <v>1487</v>
      </c>
      <c r="R592" s="3" t="s">
        <v>721</v>
      </c>
    </row>
    <row r="593" spans="16:18" x14ac:dyDescent="0.3">
      <c r="P593" s="2" t="s">
        <v>1488</v>
      </c>
      <c r="Q593" t="s">
        <v>1489</v>
      </c>
      <c r="R593" s="3" t="s">
        <v>721</v>
      </c>
    </row>
    <row r="594" spans="16:18" x14ac:dyDescent="0.3">
      <c r="P594" s="2" t="s">
        <v>1490</v>
      </c>
      <c r="Q594" t="s">
        <v>1034</v>
      </c>
      <c r="R594" s="3" t="s">
        <v>721</v>
      </c>
    </row>
    <row r="595" spans="16:18" x14ac:dyDescent="0.3">
      <c r="P595" s="2" t="s">
        <v>1491</v>
      </c>
      <c r="Q595" t="s">
        <v>1036</v>
      </c>
      <c r="R595" s="3" t="s">
        <v>721</v>
      </c>
    </row>
    <row r="596" spans="16:18" x14ac:dyDescent="0.3">
      <c r="P596" s="2" t="s">
        <v>1492</v>
      </c>
      <c r="Q596" t="s">
        <v>1038</v>
      </c>
      <c r="R596" s="3" t="s">
        <v>721</v>
      </c>
    </row>
    <row r="597" spans="16:18" x14ac:dyDescent="0.3">
      <c r="P597" s="2" t="s">
        <v>1493</v>
      </c>
      <c r="Q597" t="s">
        <v>1494</v>
      </c>
      <c r="R597" s="3" t="s">
        <v>721</v>
      </c>
    </row>
    <row r="598" spans="16:18" x14ac:dyDescent="0.3">
      <c r="P598" s="2" t="s">
        <v>1495</v>
      </c>
      <c r="Q598" t="s">
        <v>1496</v>
      </c>
      <c r="R598" s="3" t="s">
        <v>721</v>
      </c>
    </row>
    <row r="599" spans="16:18" x14ac:dyDescent="0.3">
      <c r="P599" s="2" t="s">
        <v>1497</v>
      </c>
      <c r="Q599" t="s">
        <v>1498</v>
      </c>
      <c r="R599" s="3" t="s">
        <v>721</v>
      </c>
    </row>
    <row r="600" spans="16:18" x14ac:dyDescent="0.3">
      <c r="P600" s="2" t="s">
        <v>1499</v>
      </c>
      <c r="Q600" t="s">
        <v>1500</v>
      </c>
      <c r="R600" s="3" t="s">
        <v>721</v>
      </c>
    </row>
    <row r="601" spans="16:18" x14ac:dyDescent="0.3">
      <c r="P601" s="2" t="s">
        <v>1501</v>
      </c>
      <c r="Q601" t="s">
        <v>1048</v>
      </c>
      <c r="R601" s="3" t="s">
        <v>721</v>
      </c>
    </row>
    <row r="602" spans="16:18" x14ac:dyDescent="0.3">
      <c r="P602" s="2" t="s">
        <v>1502</v>
      </c>
      <c r="Q602" t="s">
        <v>1050</v>
      </c>
      <c r="R602" s="3" t="s">
        <v>721</v>
      </c>
    </row>
    <row r="603" spans="16:18" ht="15" thickBot="1" x14ac:dyDescent="0.35">
      <c r="P603" s="4" t="s">
        <v>1503</v>
      </c>
      <c r="Q603" s="5" t="s">
        <v>1052</v>
      </c>
      <c r="R603" s="6" t="s">
        <v>721</v>
      </c>
    </row>
    <row r="604" spans="16:18" x14ac:dyDescent="0.3">
      <c r="P604" s="2" t="s">
        <v>1967</v>
      </c>
      <c r="Q604" t="s">
        <v>1968</v>
      </c>
      <c r="R604" s="3" t="s">
        <v>723</v>
      </c>
    </row>
    <row r="605" spans="16:18" x14ac:dyDescent="0.3">
      <c r="P605" s="2" t="s">
        <v>1969</v>
      </c>
      <c r="Q605" t="s">
        <v>1970</v>
      </c>
      <c r="R605" s="3" t="s">
        <v>723</v>
      </c>
    </row>
    <row r="606" spans="16:18" x14ac:dyDescent="0.3">
      <c r="P606" s="2" t="s">
        <v>1971</v>
      </c>
      <c r="Q606" t="s">
        <v>1972</v>
      </c>
      <c r="R606" s="3" t="s">
        <v>723</v>
      </c>
    </row>
    <row r="607" spans="16:18" x14ac:dyDescent="0.3">
      <c r="P607" s="2" t="s">
        <v>1973</v>
      </c>
      <c r="Q607" t="s">
        <v>1974</v>
      </c>
      <c r="R607" s="3" t="s">
        <v>723</v>
      </c>
    </row>
    <row r="608" spans="16:18" x14ac:dyDescent="0.3">
      <c r="P608" s="2" t="s">
        <v>1975</v>
      </c>
      <c r="Q608" t="s">
        <v>1976</v>
      </c>
      <c r="R608" s="3" t="s">
        <v>723</v>
      </c>
    </row>
    <row r="609" spans="16:18" x14ac:dyDescent="0.3">
      <c r="P609" s="2" t="s">
        <v>1977</v>
      </c>
      <c r="Q609" t="s">
        <v>1978</v>
      </c>
      <c r="R609" s="3" t="s">
        <v>723</v>
      </c>
    </row>
    <row r="610" spans="16:18" x14ac:dyDescent="0.3">
      <c r="P610" s="2" t="s">
        <v>1979</v>
      </c>
      <c r="Q610" t="s">
        <v>1980</v>
      </c>
      <c r="R610" s="3" t="s">
        <v>723</v>
      </c>
    </row>
    <row r="611" spans="16:18" x14ac:dyDescent="0.3">
      <c r="P611" s="2" t="s">
        <v>1981</v>
      </c>
      <c r="Q611" t="s">
        <v>1982</v>
      </c>
      <c r="R611" s="3" t="s">
        <v>723</v>
      </c>
    </row>
    <row r="612" spans="16:18" x14ac:dyDescent="0.3">
      <c r="P612" s="2" t="s">
        <v>1983</v>
      </c>
      <c r="Q612" t="s">
        <v>1984</v>
      </c>
      <c r="R612" s="3" t="s">
        <v>723</v>
      </c>
    </row>
    <row r="613" spans="16:18" x14ac:dyDescent="0.3">
      <c r="P613" s="2" t="s">
        <v>1985</v>
      </c>
      <c r="Q613" t="s">
        <v>1986</v>
      </c>
      <c r="R613" s="3" t="s">
        <v>723</v>
      </c>
    </row>
    <row r="614" spans="16:18" x14ac:dyDescent="0.3">
      <c r="P614" s="2" t="s">
        <v>1987</v>
      </c>
      <c r="Q614" t="s">
        <v>1988</v>
      </c>
      <c r="R614" s="3" t="s">
        <v>723</v>
      </c>
    </row>
    <row r="615" spans="16:18" x14ac:dyDescent="0.3">
      <c r="P615" s="2" t="s">
        <v>1989</v>
      </c>
      <c r="Q615" t="s">
        <v>1990</v>
      </c>
      <c r="R615" s="3" t="s">
        <v>723</v>
      </c>
    </row>
    <row r="616" spans="16:18" x14ac:dyDescent="0.3">
      <c r="P616" s="2" t="s">
        <v>1991</v>
      </c>
      <c r="Q616" t="s">
        <v>1992</v>
      </c>
      <c r="R616" s="3" t="s">
        <v>723</v>
      </c>
    </row>
    <row r="617" spans="16:18" x14ac:dyDescent="0.3">
      <c r="P617" s="2" t="s">
        <v>1993</v>
      </c>
      <c r="Q617" t="s">
        <v>1994</v>
      </c>
      <c r="R617" s="3" t="s">
        <v>723</v>
      </c>
    </row>
    <row r="618" spans="16:18" x14ac:dyDescent="0.3">
      <c r="P618" s="2" t="s">
        <v>1995</v>
      </c>
      <c r="Q618" t="s">
        <v>1996</v>
      </c>
      <c r="R618" s="3" t="s">
        <v>723</v>
      </c>
    </row>
    <row r="619" spans="16:18" x14ac:dyDescent="0.3">
      <c r="P619" s="2" t="s">
        <v>1997</v>
      </c>
      <c r="Q619" t="s">
        <v>1998</v>
      </c>
      <c r="R619" s="3" t="s">
        <v>723</v>
      </c>
    </row>
    <row r="620" spans="16:18" x14ac:dyDescent="0.3">
      <c r="P620" s="2" t="s">
        <v>1999</v>
      </c>
      <c r="Q620" t="s">
        <v>2000</v>
      </c>
      <c r="R620" s="3" t="s">
        <v>723</v>
      </c>
    </row>
    <row r="621" spans="16:18" x14ac:dyDescent="0.3">
      <c r="P621" s="2" t="s">
        <v>2001</v>
      </c>
      <c r="Q621" t="s">
        <v>2002</v>
      </c>
      <c r="R621" s="3" t="s">
        <v>723</v>
      </c>
    </row>
    <row r="622" spans="16:18" x14ac:dyDescent="0.3">
      <c r="P622" s="2" t="s">
        <v>2003</v>
      </c>
      <c r="Q622" t="s">
        <v>1976</v>
      </c>
      <c r="R622" s="3" t="s">
        <v>723</v>
      </c>
    </row>
    <row r="623" spans="16:18" x14ac:dyDescent="0.3">
      <c r="P623" s="2" t="s">
        <v>2004</v>
      </c>
      <c r="Q623" t="s">
        <v>1978</v>
      </c>
      <c r="R623" s="3" t="s">
        <v>723</v>
      </c>
    </row>
    <row r="624" spans="16:18" x14ac:dyDescent="0.3">
      <c r="P624" s="2" t="s">
        <v>2005</v>
      </c>
      <c r="Q624" t="s">
        <v>1980</v>
      </c>
      <c r="R624" s="3" t="s">
        <v>723</v>
      </c>
    </row>
    <row r="625" spans="16:18" x14ac:dyDescent="0.3">
      <c r="P625" s="2" t="s">
        <v>2006</v>
      </c>
      <c r="Q625" t="s">
        <v>2007</v>
      </c>
      <c r="R625" s="3" t="s">
        <v>723</v>
      </c>
    </row>
    <row r="626" spans="16:18" x14ac:dyDescent="0.3">
      <c r="P626" s="2" t="s">
        <v>2008</v>
      </c>
      <c r="Q626" t="s">
        <v>2009</v>
      </c>
      <c r="R626" s="3" t="s">
        <v>723</v>
      </c>
    </row>
    <row r="627" spans="16:18" x14ac:dyDescent="0.3">
      <c r="P627" s="2" t="s">
        <v>2010</v>
      </c>
      <c r="Q627" t="s">
        <v>2011</v>
      </c>
      <c r="R627" s="3" t="s">
        <v>723</v>
      </c>
    </row>
    <row r="628" spans="16:18" x14ac:dyDescent="0.3">
      <c r="P628" s="2" t="s">
        <v>2012</v>
      </c>
      <c r="Q628" t="s">
        <v>2013</v>
      </c>
      <c r="R628" s="3" t="s">
        <v>723</v>
      </c>
    </row>
    <row r="629" spans="16:18" x14ac:dyDescent="0.3">
      <c r="P629" s="2" t="s">
        <v>2014</v>
      </c>
      <c r="Q629" t="s">
        <v>1990</v>
      </c>
      <c r="R629" s="3" t="s">
        <v>723</v>
      </c>
    </row>
    <row r="630" spans="16:18" x14ac:dyDescent="0.3">
      <c r="P630" s="2" t="s">
        <v>2015</v>
      </c>
      <c r="Q630" t="s">
        <v>1992</v>
      </c>
      <c r="R630" s="3" t="s">
        <v>723</v>
      </c>
    </row>
    <row r="631" spans="16:18" x14ac:dyDescent="0.3">
      <c r="P631" s="2" t="s">
        <v>2016</v>
      </c>
      <c r="Q631" t="s">
        <v>1994</v>
      </c>
      <c r="R631" s="3" t="s">
        <v>723</v>
      </c>
    </row>
    <row r="632" spans="16:18" x14ac:dyDescent="0.3">
      <c r="P632" s="2" t="s">
        <v>2017</v>
      </c>
      <c r="Q632" t="s">
        <v>2018</v>
      </c>
      <c r="R632" s="3" t="s">
        <v>723</v>
      </c>
    </row>
    <row r="633" spans="16:18" x14ac:dyDescent="0.3">
      <c r="P633" s="2" t="s">
        <v>2019</v>
      </c>
      <c r="Q633" t="s">
        <v>2020</v>
      </c>
      <c r="R633" s="3" t="s">
        <v>723</v>
      </c>
    </row>
    <row r="634" spans="16:18" x14ac:dyDescent="0.3">
      <c r="P634" s="2" t="s">
        <v>2021</v>
      </c>
      <c r="Q634" t="s">
        <v>2022</v>
      </c>
      <c r="R634" s="3" t="s">
        <v>723</v>
      </c>
    </row>
    <row r="635" spans="16:18" x14ac:dyDescent="0.3">
      <c r="P635" s="2" t="s">
        <v>2023</v>
      </c>
      <c r="Q635" t="s">
        <v>2024</v>
      </c>
      <c r="R635" s="3" t="s">
        <v>723</v>
      </c>
    </row>
    <row r="636" spans="16:18" x14ac:dyDescent="0.3">
      <c r="P636" s="2" t="s">
        <v>2025</v>
      </c>
      <c r="Q636" t="s">
        <v>1976</v>
      </c>
      <c r="R636" s="3" t="s">
        <v>723</v>
      </c>
    </row>
    <row r="637" spans="16:18" x14ac:dyDescent="0.3">
      <c r="P637" s="2" t="s">
        <v>2026</v>
      </c>
      <c r="Q637" t="s">
        <v>1978</v>
      </c>
      <c r="R637" s="3" t="s">
        <v>723</v>
      </c>
    </row>
    <row r="638" spans="16:18" x14ac:dyDescent="0.3">
      <c r="P638" s="2" t="s">
        <v>2027</v>
      </c>
      <c r="Q638" t="s">
        <v>1980</v>
      </c>
      <c r="R638" s="3" t="s">
        <v>723</v>
      </c>
    </row>
    <row r="639" spans="16:18" x14ac:dyDescent="0.3">
      <c r="P639" s="2" t="s">
        <v>2028</v>
      </c>
      <c r="Q639" t="s">
        <v>2029</v>
      </c>
      <c r="R639" s="3" t="s">
        <v>723</v>
      </c>
    </row>
    <row r="640" spans="16:18" x14ac:dyDescent="0.3">
      <c r="P640" s="2" t="s">
        <v>2030</v>
      </c>
      <c r="Q640" t="s">
        <v>2031</v>
      </c>
      <c r="R640" s="3" t="s">
        <v>723</v>
      </c>
    </row>
    <row r="641" spans="16:18" x14ac:dyDescent="0.3">
      <c r="P641" s="2" t="s">
        <v>2032</v>
      </c>
      <c r="Q641" t="s">
        <v>2033</v>
      </c>
      <c r="R641" s="3" t="s">
        <v>723</v>
      </c>
    </row>
    <row r="642" spans="16:18" x14ac:dyDescent="0.3">
      <c r="P642" s="2" t="s">
        <v>2034</v>
      </c>
      <c r="Q642" t="s">
        <v>2035</v>
      </c>
      <c r="R642" s="3" t="s">
        <v>723</v>
      </c>
    </row>
    <row r="643" spans="16:18" x14ac:dyDescent="0.3">
      <c r="P643" s="2" t="s">
        <v>2036</v>
      </c>
      <c r="Q643" t="s">
        <v>1990</v>
      </c>
      <c r="R643" s="3" t="s">
        <v>723</v>
      </c>
    </row>
    <row r="644" spans="16:18" x14ac:dyDescent="0.3">
      <c r="P644" s="2" t="s">
        <v>2037</v>
      </c>
      <c r="Q644" t="s">
        <v>1992</v>
      </c>
      <c r="R644" s="3" t="s">
        <v>723</v>
      </c>
    </row>
    <row r="645" spans="16:18" x14ac:dyDescent="0.3">
      <c r="P645" s="2" t="s">
        <v>2038</v>
      </c>
      <c r="Q645" t="s">
        <v>1994</v>
      </c>
      <c r="R645" s="3" t="s">
        <v>723</v>
      </c>
    </row>
    <row r="646" spans="16:18" x14ac:dyDescent="0.3">
      <c r="P646" s="2" t="s">
        <v>2039</v>
      </c>
      <c r="Q646" t="s">
        <v>2040</v>
      </c>
      <c r="R646" s="3" t="s">
        <v>723</v>
      </c>
    </row>
    <row r="647" spans="16:18" x14ac:dyDescent="0.3">
      <c r="P647" s="2" t="s">
        <v>2041</v>
      </c>
      <c r="Q647" t="s">
        <v>2042</v>
      </c>
      <c r="R647" s="3" t="s">
        <v>723</v>
      </c>
    </row>
    <row r="648" spans="16:18" x14ac:dyDescent="0.3">
      <c r="P648" s="2" t="s">
        <v>2043</v>
      </c>
      <c r="Q648" t="s">
        <v>2044</v>
      </c>
      <c r="R648" s="3" t="s">
        <v>723</v>
      </c>
    </row>
    <row r="649" spans="16:18" x14ac:dyDescent="0.3">
      <c r="P649" s="2" t="s">
        <v>2045</v>
      </c>
      <c r="Q649" t="s">
        <v>2046</v>
      </c>
      <c r="R649" s="3" t="s">
        <v>723</v>
      </c>
    </row>
    <row r="650" spans="16:18" x14ac:dyDescent="0.3">
      <c r="P650" s="2" t="s">
        <v>2047</v>
      </c>
      <c r="Q650" t="s">
        <v>1990</v>
      </c>
      <c r="R650" s="3" t="s">
        <v>723</v>
      </c>
    </row>
    <row r="651" spans="16:18" x14ac:dyDescent="0.3">
      <c r="P651" s="2" t="s">
        <v>2048</v>
      </c>
      <c r="Q651" t="s">
        <v>1992</v>
      </c>
      <c r="R651" s="3" t="s">
        <v>723</v>
      </c>
    </row>
    <row r="652" spans="16:18" x14ac:dyDescent="0.3">
      <c r="P652" s="2" t="s">
        <v>2049</v>
      </c>
      <c r="Q652" t="s">
        <v>1994</v>
      </c>
      <c r="R652" s="3" t="s">
        <v>723</v>
      </c>
    </row>
    <row r="653" spans="16:18" x14ac:dyDescent="0.3">
      <c r="P653" s="2" t="s">
        <v>2050</v>
      </c>
      <c r="Q653" t="s">
        <v>2051</v>
      </c>
      <c r="R653" s="3" t="s">
        <v>723</v>
      </c>
    </row>
    <row r="654" spans="16:18" x14ac:dyDescent="0.3">
      <c r="P654" s="2" t="s">
        <v>2052</v>
      </c>
      <c r="Q654" t="s">
        <v>2053</v>
      </c>
      <c r="R654" s="3" t="s">
        <v>723</v>
      </c>
    </row>
    <row r="655" spans="16:18" x14ac:dyDescent="0.3">
      <c r="P655" s="2" t="s">
        <v>2054</v>
      </c>
      <c r="Q655" t="s">
        <v>2055</v>
      </c>
      <c r="R655" s="3" t="s">
        <v>723</v>
      </c>
    </row>
    <row r="656" spans="16:18" x14ac:dyDescent="0.3">
      <c r="P656" s="2" t="s">
        <v>2056</v>
      </c>
      <c r="Q656" t="s">
        <v>2057</v>
      </c>
      <c r="R656" s="3" t="s">
        <v>723</v>
      </c>
    </row>
    <row r="657" spans="16:18" x14ac:dyDescent="0.3">
      <c r="P657" s="2" t="s">
        <v>2058</v>
      </c>
      <c r="Q657" t="s">
        <v>1976</v>
      </c>
      <c r="R657" s="3" t="s">
        <v>723</v>
      </c>
    </row>
    <row r="658" spans="16:18" x14ac:dyDescent="0.3">
      <c r="P658" s="2" t="s">
        <v>2059</v>
      </c>
      <c r="Q658" t="s">
        <v>1978</v>
      </c>
      <c r="R658" s="3" t="s">
        <v>723</v>
      </c>
    </row>
    <row r="659" spans="16:18" x14ac:dyDescent="0.3">
      <c r="P659" s="2" t="s">
        <v>2060</v>
      </c>
      <c r="Q659" t="s">
        <v>1980</v>
      </c>
      <c r="R659" s="3" t="s">
        <v>723</v>
      </c>
    </row>
    <row r="660" spans="16:18" x14ac:dyDescent="0.3">
      <c r="P660" s="2" t="s">
        <v>2061</v>
      </c>
      <c r="Q660" t="s">
        <v>2062</v>
      </c>
      <c r="R660" s="3" t="s">
        <v>723</v>
      </c>
    </row>
    <row r="661" spans="16:18" x14ac:dyDescent="0.3">
      <c r="P661" s="2" t="s">
        <v>2063</v>
      </c>
      <c r="Q661" t="s">
        <v>2064</v>
      </c>
      <c r="R661" s="3" t="s">
        <v>723</v>
      </c>
    </row>
    <row r="662" spans="16:18" x14ac:dyDescent="0.3">
      <c r="P662" s="2" t="s">
        <v>2065</v>
      </c>
      <c r="Q662" t="s">
        <v>2066</v>
      </c>
      <c r="R662" s="3" t="s">
        <v>723</v>
      </c>
    </row>
    <row r="663" spans="16:18" x14ac:dyDescent="0.3">
      <c r="P663" s="2" t="s">
        <v>2067</v>
      </c>
      <c r="Q663" t="s">
        <v>2068</v>
      </c>
      <c r="R663" s="3" t="s">
        <v>723</v>
      </c>
    </row>
    <row r="664" spans="16:18" x14ac:dyDescent="0.3">
      <c r="P664" s="2" t="s">
        <v>2069</v>
      </c>
      <c r="Q664" t="s">
        <v>1990</v>
      </c>
      <c r="R664" s="3" t="s">
        <v>723</v>
      </c>
    </row>
    <row r="665" spans="16:18" x14ac:dyDescent="0.3">
      <c r="P665" s="2" t="s">
        <v>2070</v>
      </c>
      <c r="Q665" t="s">
        <v>1992</v>
      </c>
      <c r="R665" s="3" t="s">
        <v>723</v>
      </c>
    </row>
    <row r="666" spans="16:18" x14ac:dyDescent="0.3">
      <c r="P666" s="2" t="s">
        <v>2071</v>
      </c>
      <c r="Q666" t="s">
        <v>1994</v>
      </c>
      <c r="R666" s="3" t="s">
        <v>723</v>
      </c>
    </row>
    <row r="667" spans="16:18" x14ac:dyDescent="0.3">
      <c r="P667" s="2" t="s">
        <v>2072</v>
      </c>
      <c r="Q667" t="s">
        <v>2073</v>
      </c>
      <c r="R667" s="3" t="s">
        <v>723</v>
      </c>
    </row>
    <row r="668" spans="16:18" x14ac:dyDescent="0.3">
      <c r="P668" s="2" t="s">
        <v>2074</v>
      </c>
      <c r="Q668" t="s">
        <v>2075</v>
      </c>
      <c r="R668" s="3" t="s">
        <v>723</v>
      </c>
    </row>
    <row r="669" spans="16:18" x14ac:dyDescent="0.3">
      <c r="P669" s="2" t="s">
        <v>2076</v>
      </c>
      <c r="Q669" t="s">
        <v>2077</v>
      </c>
      <c r="R669" s="3" t="s">
        <v>723</v>
      </c>
    </row>
    <row r="670" spans="16:18" x14ac:dyDescent="0.3">
      <c r="P670" s="2" t="s">
        <v>2078</v>
      </c>
      <c r="Q670" t="s">
        <v>2079</v>
      </c>
      <c r="R670" s="3" t="s">
        <v>723</v>
      </c>
    </row>
    <row r="671" spans="16:18" x14ac:dyDescent="0.3">
      <c r="P671" s="2" t="s">
        <v>2080</v>
      </c>
      <c r="Q671" t="s">
        <v>1976</v>
      </c>
      <c r="R671" s="3" t="s">
        <v>723</v>
      </c>
    </row>
    <row r="672" spans="16:18" x14ac:dyDescent="0.3">
      <c r="P672" s="2" t="s">
        <v>2081</v>
      </c>
      <c r="Q672" t="s">
        <v>1978</v>
      </c>
      <c r="R672" s="3" t="s">
        <v>723</v>
      </c>
    </row>
    <row r="673" spans="16:18" x14ac:dyDescent="0.3">
      <c r="P673" s="2" t="s">
        <v>2082</v>
      </c>
      <c r="Q673" t="s">
        <v>1980</v>
      </c>
      <c r="R673" s="3" t="s">
        <v>723</v>
      </c>
    </row>
    <row r="674" spans="16:18" x14ac:dyDescent="0.3">
      <c r="P674" s="2" t="s">
        <v>2083</v>
      </c>
      <c r="Q674" t="s">
        <v>2084</v>
      </c>
      <c r="R674" s="3" t="s">
        <v>723</v>
      </c>
    </row>
    <row r="675" spans="16:18" x14ac:dyDescent="0.3">
      <c r="P675" s="2" t="s">
        <v>2085</v>
      </c>
      <c r="Q675" t="s">
        <v>2086</v>
      </c>
      <c r="R675" s="3" t="s">
        <v>723</v>
      </c>
    </row>
    <row r="676" spans="16:18" x14ac:dyDescent="0.3">
      <c r="P676" s="2" t="s">
        <v>2087</v>
      </c>
      <c r="Q676" t="s">
        <v>2088</v>
      </c>
      <c r="R676" s="3" t="s">
        <v>723</v>
      </c>
    </row>
    <row r="677" spans="16:18" x14ac:dyDescent="0.3">
      <c r="P677" s="2" t="s">
        <v>2089</v>
      </c>
      <c r="Q677" t="s">
        <v>2090</v>
      </c>
      <c r="R677" s="3" t="s">
        <v>723</v>
      </c>
    </row>
    <row r="678" spans="16:18" x14ac:dyDescent="0.3">
      <c r="P678" s="2" t="s">
        <v>2091</v>
      </c>
      <c r="Q678" t="s">
        <v>1990</v>
      </c>
      <c r="R678" s="3" t="s">
        <v>723</v>
      </c>
    </row>
    <row r="679" spans="16:18" x14ac:dyDescent="0.3">
      <c r="P679" s="2" t="s">
        <v>2092</v>
      </c>
      <c r="Q679" t="s">
        <v>1992</v>
      </c>
      <c r="R679" s="3" t="s">
        <v>723</v>
      </c>
    </row>
    <row r="680" spans="16:18" x14ac:dyDescent="0.3">
      <c r="P680" s="2" t="s">
        <v>2093</v>
      </c>
      <c r="Q680" t="s">
        <v>1994</v>
      </c>
      <c r="R680" s="3" t="s">
        <v>723</v>
      </c>
    </row>
    <row r="681" spans="16:18" x14ac:dyDescent="0.3">
      <c r="P681" s="2" t="s">
        <v>2094</v>
      </c>
      <c r="Q681" t="s">
        <v>2095</v>
      </c>
      <c r="R681" s="3" t="s">
        <v>723</v>
      </c>
    </row>
    <row r="682" spans="16:18" x14ac:dyDescent="0.3">
      <c r="P682" s="2" t="s">
        <v>2096</v>
      </c>
      <c r="Q682" t="s">
        <v>2097</v>
      </c>
      <c r="R682" s="3" t="s">
        <v>723</v>
      </c>
    </row>
    <row r="683" spans="16:18" x14ac:dyDescent="0.3">
      <c r="P683" s="2" t="s">
        <v>2098</v>
      </c>
      <c r="Q683" t="s">
        <v>2099</v>
      </c>
      <c r="R683" s="3" t="s">
        <v>723</v>
      </c>
    </row>
    <row r="684" spans="16:18" x14ac:dyDescent="0.3">
      <c r="P684" s="2" t="s">
        <v>2100</v>
      </c>
      <c r="Q684" t="s">
        <v>2101</v>
      </c>
      <c r="R684" s="3" t="s">
        <v>723</v>
      </c>
    </row>
    <row r="685" spans="16:18" x14ac:dyDescent="0.3">
      <c r="P685" s="2" t="s">
        <v>2102</v>
      </c>
      <c r="Q685" t="s">
        <v>1976</v>
      </c>
      <c r="R685" s="3" t="s">
        <v>723</v>
      </c>
    </row>
    <row r="686" spans="16:18" x14ac:dyDescent="0.3">
      <c r="P686" s="2" t="s">
        <v>2103</v>
      </c>
      <c r="Q686" t="s">
        <v>1978</v>
      </c>
      <c r="R686" s="3" t="s">
        <v>723</v>
      </c>
    </row>
    <row r="687" spans="16:18" x14ac:dyDescent="0.3">
      <c r="P687" s="2" t="s">
        <v>2104</v>
      </c>
      <c r="Q687" t="s">
        <v>1980</v>
      </c>
      <c r="R687" s="3" t="s">
        <v>723</v>
      </c>
    </row>
    <row r="688" spans="16:18" x14ac:dyDescent="0.3">
      <c r="P688" s="2" t="s">
        <v>2105</v>
      </c>
      <c r="Q688" t="s">
        <v>2106</v>
      </c>
      <c r="R688" s="3" t="s">
        <v>723</v>
      </c>
    </row>
    <row r="689" spans="16:18" x14ac:dyDescent="0.3">
      <c r="P689" s="2" t="s">
        <v>2107</v>
      </c>
      <c r="Q689" t="s">
        <v>2108</v>
      </c>
      <c r="R689" s="3" t="s">
        <v>723</v>
      </c>
    </row>
    <row r="690" spans="16:18" x14ac:dyDescent="0.3">
      <c r="P690" s="2" t="s">
        <v>2109</v>
      </c>
      <c r="Q690" t="s">
        <v>2110</v>
      </c>
      <c r="R690" s="3" t="s">
        <v>723</v>
      </c>
    </row>
    <row r="691" spans="16:18" x14ac:dyDescent="0.3">
      <c r="P691" s="2" t="s">
        <v>2111</v>
      </c>
      <c r="Q691" t="s">
        <v>2112</v>
      </c>
      <c r="R691" s="3" t="s">
        <v>723</v>
      </c>
    </row>
    <row r="692" spans="16:18" x14ac:dyDescent="0.3">
      <c r="P692" s="2" t="s">
        <v>2113</v>
      </c>
      <c r="Q692" t="s">
        <v>1990</v>
      </c>
      <c r="R692" s="3" t="s">
        <v>723</v>
      </c>
    </row>
    <row r="693" spans="16:18" x14ac:dyDescent="0.3">
      <c r="P693" s="2" t="s">
        <v>2114</v>
      </c>
      <c r="Q693" t="s">
        <v>1992</v>
      </c>
      <c r="R693" s="3" t="s">
        <v>723</v>
      </c>
    </row>
    <row r="694" spans="16:18" x14ac:dyDescent="0.3">
      <c r="P694" s="2" t="s">
        <v>2115</v>
      </c>
      <c r="Q694" t="s">
        <v>1994</v>
      </c>
      <c r="R694" s="3" t="s">
        <v>723</v>
      </c>
    </row>
    <row r="695" spans="16:18" x14ac:dyDescent="0.3">
      <c r="P695" s="2" t="s">
        <v>2116</v>
      </c>
      <c r="Q695" t="s">
        <v>2117</v>
      </c>
      <c r="R695" s="3" t="s">
        <v>723</v>
      </c>
    </row>
    <row r="696" spans="16:18" x14ac:dyDescent="0.3">
      <c r="P696" s="2" t="s">
        <v>2118</v>
      </c>
      <c r="Q696" t="s">
        <v>2119</v>
      </c>
      <c r="R696" s="3" t="s">
        <v>723</v>
      </c>
    </row>
    <row r="697" spans="16:18" x14ac:dyDescent="0.3">
      <c r="P697" s="2" t="s">
        <v>2120</v>
      </c>
      <c r="Q697" t="s">
        <v>2121</v>
      </c>
      <c r="R697" s="3" t="s">
        <v>723</v>
      </c>
    </row>
    <row r="698" spans="16:18" x14ac:dyDescent="0.3">
      <c r="P698" s="2" t="s">
        <v>2122</v>
      </c>
      <c r="Q698" t="s">
        <v>2123</v>
      </c>
      <c r="R698" s="3" t="s">
        <v>723</v>
      </c>
    </row>
    <row r="699" spans="16:18" x14ac:dyDescent="0.3">
      <c r="P699" s="2" t="s">
        <v>2124</v>
      </c>
      <c r="Q699" t="s">
        <v>1976</v>
      </c>
      <c r="R699" s="3" t="s">
        <v>723</v>
      </c>
    </row>
    <row r="700" spans="16:18" x14ac:dyDescent="0.3">
      <c r="P700" s="2" t="s">
        <v>2125</v>
      </c>
      <c r="Q700" t="s">
        <v>1978</v>
      </c>
      <c r="R700" s="3" t="s">
        <v>723</v>
      </c>
    </row>
    <row r="701" spans="16:18" x14ac:dyDescent="0.3">
      <c r="P701" s="2" t="s">
        <v>2126</v>
      </c>
      <c r="Q701" t="s">
        <v>1980</v>
      </c>
      <c r="R701" s="3" t="s">
        <v>723</v>
      </c>
    </row>
    <row r="702" spans="16:18" x14ac:dyDescent="0.3">
      <c r="P702" s="2" t="s">
        <v>2127</v>
      </c>
      <c r="Q702" t="s">
        <v>2128</v>
      </c>
      <c r="R702" s="3" t="s">
        <v>723</v>
      </c>
    </row>
    <row r="703" spans="16:18" x14ac:dyDescent="0.3">
      <c r="P703" s="2" t="s">
        <v>2129</v>
      </c>
      <c r="Q703" t="s">
        <v>2130</v>
      </c>
      <c r="R703" s="3" t="s">
        <v>723</v>
      </c>
    </row>
    <row r="704" spans="16:18" x14ac:dyDescent="0.3">
      <c r="P704" s="2" t="s">
        <v>2131</v>
      </c>
      <c r="Q704" t="s">
        <v>2132</v>
      </c>
      <c r="R704" s="3" t="s">
        <v>723</v>
      </c>
    </row>
    <row r="705" spans="16:18" x14ac:dyDescent="0.3">
      <c r="P705" s="2" t="s">
        <v>2133</v>
      </c>
      <c r="Q705" t="s">
        <v>2134</v>
      </c>
      <c r="R705" s="3" t="s">
        <v>723</v>
      </c>
    </row>
    <row r="706" spans="16:18" x14ac:dyDescent="0.3">
      <c r="P706" s="2" t="s">
        <v>2135</v>
      </c>
      <c r="Q706" t="s">
        <v>1990</v>
      </c>
      <c r="R706" s="3" t="s">
        <v>723</v>
      </c>
    </row>
    <row r="707" spans="16:18" x14ac:dyDescent="0.3">
      <c r="P707" s="2" t="s">
        <v>2136</v>
      </c>
      <c r="Q707" t="s">
        <v>1992</v>
      </c>
      <c r="R707" s="3" t="s">
        <v>723</v>
      </c>
    </row>
    <row r="708" spans="16:18" x14ac:dyDescent="0.3">
      <c r="P708" s="2" t="s">
        <v>2137</v>
      </c>
      <c r="Q708" t="s">
        <v>1994</v>
      </c>
      <c r="R708" s="3" t="s">
        <v>723</v>
      </c>
    </row>
    <row r="709" spans="16:18" x14ac:dyDescent="0.3">
      <c r="P709" s="2" t="s">
        <v>2138</v>
      </c>
      <c r="Q709" t="s">
        <v>2139</v>
      </c>
      <c r="R709" s="3" t="s">
        <v>723</v>
      </c>
    </row>
    <row r="710" spans="16:18" x14ac:dyDescent="0.3">
      <c r="P710" s="2" t="s">
        <v>2140</v>
      </c>
      <c r="Q710" t="s">
        <v>2141</v>
      </c>
      <c r="R710" s="3" t="s">
        <v>723</v>
      </c>
    </row>
    <row r="711" spans="16:18" x14ac:dyDescent="0.3">
      <c r="P711" s="2" t="s">
        <v>2142</v>
      </c>
      <c r="Q711" t="s">
        <v>2143</v>
      </c>
      <c r="R711" s="3" t="s">
        <v>723</v>
      </c>
    </row>
    <row r="712" spans="16:18" x14ac:dyDescent="0.3">
      <c r="P712" s="2" t="s">
        <v>2144</v>
      </c>
      <c r="Q712" t="s">
        <v>2145</v>
      </c>
      <c r="R712" s="3" t="s">
        <v>723</v>
      </c>
    </row>
    <row r="713" spans="16:18" x14ac:dyDescent="0.3">
      <c r="P713" s="2" t="s">
        <v>2146</v>
      </c>
      <c r="Q713" t="s">
        <v>1976</v>
      </c>
      <c r="R713" s="3" t="s">
        <v>723</v>
      </c>
    </row>
    <row r="714" spans="16:18" x14ac:dyDescent="0.3">
      <c r="P714" s="2" t="s">
        <v>2147</v>
      </c>
      <c r="Q714" t="s">
        <v>1978</v>
      </c>
      <c r="R714" s="3" t="s">
        <v>723</v>
      </c>
    </row>
    <row r="715" spans="16:18" x14ac:dyDescent="0.3">
      <c r="P715" s="2" t="s">
        <v>2148</v>
      </c>
      <c r="Q715" t="s">
        <v>1980</v>
      </c>
      <c r="R715" s="3" t="s">
        <v>723</v>
      </c>
    </row>
    <row r="716" spans="16:18" x14ac:dyDescent="0.3">
      <c r="P716" s="2" t="s">
        <v>2149</v>
      </c>
      <c r="Q716" t="s">
        <v>2150</v>
      </c>
      <c r="R716" s="3" t="s">
        <v>723</v>
      </c>
    </row>
    <row r="717" spans="16:18" x14ac:dyDescent="0.3">
      <c r="P717" s="2" t="s">
        <v>2151</v>
      </c>
      <c r="Q717" t="s">
        <v>2152</v>
      </c>
      <c r="R717" s="3" t="s">
        <v>723</v>
      </c>
    </row>
    <row r="718" spans="16:18" x14ac:dyDescent="0.3">
      <c r="P718" s="2" t="s">
        <v>2153</v>
      </c>
      <c r="Q718" t="s">
        <v>2154</v>
      </c>
      <c r="R718" s="3" t="s">
        <v>723</v>
      </c>
    </row>
    <row r="719" spans="16:18" x14ac:dyDescent="0.3">
      <c r="P719" s="2" t="s">
        <v>2155</v>
      </c>
      <c r="Q719" t="s">
        <v>2156</v>
      </c>
      <c r="R719" s="3" t="s">
        <v>723</v>
      </c>
    </row>
    <row r="720" spans="16:18" x14ac:dyDescent="0.3">
      <c r="P720" s="2" t="s">
        <v>2157</v>
      </c>
      <c r="Q720" t="s">
        <v>1990</v>
      </c>
      <c r="R720" s="3" t="s">
        <v>723</v>
      </c>
    </row>
    <row r="721" spans="16:18" x14ac:dyDescent="0.3">
      <c r="P721" s="2" t="s">
        <v>2158</v>
      </c>
      <c r="Q721" t="s">
        <v>1992</v>
      </c>
      <c r="R721" s="3" t="s">
        <v>723</v>
      </c>
    </row>
    <row r="722" spans="16:18" x14ac:dyDescent="0.3">
      <c r="P722" s="2" t="s">
        <v>2159</v>
      </c>
      <c r="Q722" t="s">
        <v>1994</v>
      </c>
      <c r="R722" s="3" t="s">
        <v>723</v>
      </c>
    </row>
    <row r="723" spans="16:18" x14ac:dyDescent="0.3">
      <c r="P723" s="2" t="s">
        <v>2160</v>
      </c>
      <c r="Q723" t="s">
        <v>2161</v>
      </c>
      <c r="R723" s="3" t="s">
        <v>723</v>
      </c>
    </row>
    <row r="724" spans="16:18" x14ac:dyDescent="0.3">
      <c r="P724" s="2" t="s">
        <v>2162</v>
      </c>
      <c r="Q724" t="s">
        <v>2163</v>
      </c>
      <c r="R724" s="3" t="s">
        <v>723</v>
      </c>
    </row>
    <row r="725" spans="16:18" x14ac:dyDescent="0.3">
      <c r="P725" s="2" t="s">
        <v>2164</v>
      </c>
      <c r="Q725" t="s">
        <v>2165</v>
      </c>
      <c r="R725" s="3" t="s">
        <v>723</v>
      </c>
    </row>
    <row r="726" spans="16:18" x14ac:dyDescent="0.3">
      <c r="P726" s="2" t="s">
        <v>2166</v>
      </c>
      <c r="Q726" t="s">
        <v>2167</v>
      </c>
      <c r="R726" s="3" t="s">
        <v>723</v>
      </c>
    </row>
    <row r="727" spans="16:18" x14ac:dyDescent="0.3">
      <c r="P727" s="2" t="s">
        <v>2168</v>
      </c>
      <c r="Q727" t="s">
        <v>1976</v>
      </c>
      <c r="R727" s="3" t="s">
        <v>723</v>
      </c>
    </row>
    <row r="728" spans="16:18" x14ac:dyDescent="0.3">
      <c r="P728" s="2" t="s">
        <v>2169</v>
      </c>
      <c r="Q728" t="s">
        <v>1978</v>
      </c>
      <c r="R728" s="3" t="s">
        <v>723</v>
      </c>
    </row>
    <row r="729" spans="16:18" x14ac:dyDescent="0.3">
      <c r="P729" s="2" t="s">
        <v>2170</v>
      </c>
      <c r="Q729" t="s">
        <v>1980</v>
      </c>
      <c r="R729" s="3" t="s">
        <v>723</v>
      </c>
    </row>
    <row r="730" spans="16:18" x14ac:dyDescent="0.3">
      <c r="P730" s="2" t="s">
        <v>2171</v>
      </c>
      <c r="Q730" t="s">
        <v>2172</v>
      </c>
      <c r="R730" s="3" t="s">
        <v>723</v>
      </c>
    </row>
    <row r="731" spans="16:18" x14ac:dyDescent="0.3">
      <c r="P731" s="2" t="s">
        <v>2173</v>
      </c>
      <c r="Q731" t="s">
        <v>2174</v>
      </c>
      <c r="R731" s="3" t="s">
        <v>723</v>
      </c>
    </row>
    <row r="732" spans="16:18" x14ac:dyDescent="0.3">
      <c r="P732" s="2" t="s">
        <v>2175</v>
      </c>
      <c r="Q732" t="s">
        <v>2176</v>
      </c>
      <c r="R732" s="3" t="s">
        <v>723</v>
      </c>
    </row>
    <row r="733" spans="16:18" x14ac:dyDescent="0.3">
      <c r="P733" s="2" t="s">
        <v>2177</v>
      </c>
      <c r="Q733" t="s">
        <v>2178</v>
      </c>
      <c r="R733" s="3" t="s">
        <v>723</v>
      </c>
    </row>
    <row r="734" spans="16:18" x14ac:dyDescent="0.3">
      <c r="P734" s="2" t="s">
        <v>2179</v>
      </c>
      <c r="Q734" t="s">
        <v>1990</v>
      </c>
      <c r="R734" s="3" t="s">
        <v>723</v>
      </c>
    </row>
    <row r="735" spans="16:18" x14ac:dyDescent="0.3">
      <c r="P735" s="2" t="s">
        <v>2180</v>
      </c>
      <c r="Q735" t="s">
        <v>1992</v>
      </c>
      <c r="R735" s="3" t="s">
        <v>723</v>
      </c>
    </row>
    <row r="736" spans="16:18" x14ac:dyDescent="0.3">
      <c r="P736" s="2" t="s">
        <v>2181</v>
      </c>
      <c r="Q736" t="s">
        <v>1994</v>
      </c>
      <c r="R736" s="3" t="s">
        <v>723</v>
      </c>
    </row>
    <row r="737" spans="16:18" x14ac:dyDescent="0.3">
      <c r="P737" s="2" t="s">
        <v>2182</v>
      </c>
      <c r="Q737" t="s">
        <v>2183</v>
      </c>
      <c r="R737" s="3" t="s">
        <v>723</v>
      </c>
    </row>
    <row r="738" spans="16:18" x14ac:dyDescent="0.3">
      <c r="P738" s="2" t="s">
        <v>2184</v>
      </c>
      <c r="Q738" t="s">
        <v>2185</v>
      </c>
      <c r="R738" s="3" t="s">
        <v>723</v>
      </c>
    </row>
    <row r="739" spans="16:18" x14ac:dyDescent="0.3">
      <c r="P739" s="2" t="s">
        <v>2186</v>
      </c>
      <c r="Q739" t="s">
        <v>2187</v>
      </c>
      <c r="R739" s="3" t="s">
        <v>723</v>
      </c>
    </row>
    <row r="740" spans="16:18" x14ac:dyDescent="0.3">
      <c r="P740" s="2" t="s">
        <v>2188</v>
      </c>
      <c r="Q740" t="s">
        <v>2189</v>
      </c>
      <c r="R740" s="3" t="s">
        <v>723</v>
      </c>
    </row>
    <row r="741" spans="16:18" x14ac:dyDescent="0.3">
      <c r="P741" s="2" t="s">
        <v>2190</v>
      </c>
      <c r="Q741" t="s">
        <v>1976</v>
      </c>
      <c r="R741" s="3" t="s">
        <v>723</v>
      </c>
    </row>
    <row r="742" spans="16:18" x14ac:dyDescent="0.3">
      <c r="P742" s="2" t="s">
        <v>2191</v>
      </c>
      <c r="Q742" t="s">
        <v>1978</v>
      </c>
      <c r="R742" s="3" t="s">
        <v>723</v>
      </c>
    </row>
    <row r="743" spans="16:18" x14ac:dyDescent="0.3">
      <c r="P743" s="2" t="s">
        <v>2192</v>
      </c>
      <c r="Q743" t="s">
        <v>1980</v>
      </c>
      <c r="R743" s="3" t="s">
        <v>723</v>
      </c>
    </row>
    <row r="744" spans="16:18" x14ac:dyDescent="0.3">
      <c r="P744" s="2" t="s">
        <v>2193</v>
      </c>
      <c r="Q744" t="s">
        <v>2194</v>
      </c>
      <c r="R744" s="3" t="s">
        <v>723</v>
      </c>
    </row>
    <row r="745" spans="16:18" x14ac:dyDescent="0.3">
      <c r="P745" s="2" t="s">
        <v>2195</v>
      </c>
      <c r="Q745" t="s">
        <v>2196</v>
      </c>
      <c r="R745" s="3" t="s">
        <v>723</v>
      </c>
    </row>
    <row r="746" spans="16:18" x14ac:dyDescent="0.3">
      <c r="P746" s="2" t="s">
        <v>2197</v>
      </c>
      <c r="Q746" t="s">
        <v>2198</v>
      </c>
      <c r="R746" s="3" t="s">
        <v>723</v>
      </c>
    </row>
    <row r="747" spans="16:18" x14ac:dyDescent="0.3">
      <c r="P747" s="2" t="s">
        <v>2199</v>
      </c>
      <c r="Q747" t="s">
        <v>2200</v>
      </c>
      <c r="R747" s="3" t="s">
        <v>723</v>
      </c>
    </row>
    <row r="748" spans="16:18" x14ac:dyDescent="0.3">
      <c r="P748" s="2" t="s">
        <v>2201</v>
      </c>
      <c r="Q748" t="s">
        <v>1990</v>
      </c>
      <c r="R748" s="3" t="s">
        <v>723</v>
      </c>
    </row>
    <row r="749" spans="16:18" x14ac:dyDescent="0.3">
      <c r="P749" s="2" t="s">
        <v>2202</v>
      </c>
      <c r="Q749" t="s">
        <v>1992</v>
      </c>
      <c r="R749" s="3" t="s">
        <v>723</v>
      </c>
    </row>
    <row r="750" spans="16:18" x14ac:dyDescent="0.3">
      <c r="P750" s="2" t="s">
        <v>2203</v>
      </c>
      <c r="Q750" t="s">
        <v>1994</v>
      </c>
      <c r="R750" s="3" t="s">
        <v>723</v>
      </c>
    </row>
    <row r="751" spans="16:18" x14ac:dyDescent="0.3">
      <c r="P751" s="2" t="s">
        <v>2204</v>
      </c>
      <c r="Q751" t="s">
        <v>2205</v>
      </c>
      <c r="R751" s="3" t="s">
        <v>723</v>
      </c>
    </row>
    <row r="752" spans="16:18" x14ac:dyDescent="0.3">
      <c r="P752" s="2" t="s">
        <v>2206</v>
      </c>
      <c r="Q752" t="s">
        <v>2207</v>
      </c>
      <c r="R752" s="3" t="s">
        <v>723</v>
      </c>
    </row>
    <row r="753" spans="16:18" x14ac:dyDescent="0.3">
      <c r="P753" s="2" t="s">
        <v>2208</v>
      </c>
      <c r="Q753" t="s">
        <v>2209</v>
      </c>
      <c r="R753" s="3" t="s">
        <v>723</v>
      </c>
    </row>
    <row r="754" spans="16:18" x14ac:dyDescent="0.3">
      <c r="P754" s="2" t="s">
        <v>2210</v>
      </c>
      <c r="Q754" t="s">
        <v>2211</v>
      </c>
      <c r="R754" s="3" t="s">
        <v>723</v>
      </c>
    </row>
    <row r="755" spans="16:18" x14ac:dyDescent="0.3">
      <c r="P755" s="2" t="s">
        <v>2212</v>
      </c>
      <c r="Q755" t="s">
        <v>1976</v>
      </c>
      <c r="R755" s="3" t="s">
        <v>723</v>
      </c>
    </row>
    <row r="756" spans="16:18" x14ac:dyDescent="0.3">
      <c r="P756" s="2" t="s">
        <v>2213</v>
      </c>
      <c r="Q756" t="s">
        <v>1978</v>
      </c>
      <c r="R756" s="3" t="s">
        <v>723</v>
      </c>
    </row>
    <row r="757" spans="16:18" x14ac:dyDescent="0.3">
      <c r="P757" s="2" t="s">
        <v>2214</v>
      </c>
      <c r="Q757" t="s">
        <v>1980</v>
      </c>
      <c r="R757" s="3" t="s">
        <v>723</v>
      </c>
    </row>
    <row r="758" spans="16:18" x14ac:dyDescent="0.3">
      <c r="P758" s="2" t="s">
        <v>2215</v>
      </c>
      <c r="Q758" t="s">
        <v>2216</v>
      </c>
      <c r="R758" s="3" t="s">
        <v>723</v>
      </c>
    </row>
    <row r="759" spans="16:18" x14ac:dyDescent="0.3">
      <c r="P759" s="2" t="s">
        <v>2217</v>
      </c>
      <c r="Q759" t="s">
        <v>2218</v>
      </c>
      <c r="R759" s="3" t="s">
        <v>723</v>
      </c>
    </row>
    <row r="760" spans="16:18" x14ac:dyDescent="0.3">
      <c r="P760" s="2" t="s">
        <v>2219</v>
      </c>
      <c r="Q760" t="s">
        <v>2220</v>
      </c>
      <c r="R760" s="3" t="s">
        <v>723</v>
      </c>
    </row>
    <row r="761" spans="16:18" x14ac:dyDescent="0.3">
      <c r="P761" s="2" t="s">
        <v>2221</v>
      </c>
      <c r="Q761" t="s">
        <v>2222</v>
      </c>
      <c r="R761" s="3" t="s">
        <v>723</v>
      </c>
    </row>
    <row r="762" spans="16:18" x14ac:dyDescent="0.3">
      <c r="P762" s="2" t="s">
        <v>2223</v>
      </c>
      <c r="Q762" t="s">
        <v>1990</v>
      </c>
      <c r="R762" s="3" t="s">
        <v>723</v>
      </c>
    </row>
    <row r="763" spans="16:18" x14ac:dyDescent="0.3">
      <c r="P763" s="2" t="s">
        <v>2224</v>
      </c>
      <c r="Q763" t="s">
        <v>1992</v>
      </c>
      <c r="R763" s="3" t="s">
        <v>723</v>
      </c>
    </row>
    <row r="764" spans="16:18" x14ac:dyDescent="0.3">
      <c r="P764" s="2" t="s">
        <v>2225</v>
      </c>
      <c r="Q764" t="s">
        <v>1994</v>
      </c>
      <c r="R764" s="3" t="s">
        <v>723</v>
      </c>
    </row>
    <row r="765" spans="16:18" x14ac:dyDescent="0.3">
      <c r="P765" s="2" t="s">
        <v>2226</v>
      </c>
      <c r="Q765" t="s">
        <v>2227</v>
      </c>
      <c r="R765" s="3" t="s">
        <v>723</v>
      </c>
    </row>
    <row r="766" spans="16:18" x14ac:dyDescent="0.3">
      <c r="P766" s="2" t="s">
        <v>2228</v>
      </c>
      <c r="Q766" t="s">
        <v>2229</v>
      </c>
      <c r="R766" s="3" t="s">
        <v>723</v>
      </c>
    </row>
    <row r="767" spans="16:18" x14ac:dyDescent="0.3">
      <c r="P767" s="2" t="s">
        <v>2230</v>
      </c>
      <c r="Q767" t="s">
        <v>2231</v>
      </c>
      <c r="R767" s="3" t="s">
        <v>723</v>
      </c>
    </row>
    <row r="768" spans="16:18" x14ac:dyDescent="0.3">
      <c r="P768" s="2" t="s">
        <v>2232</v>
      </c>
      <c r="Q768" t="s">
        <v>2233</v>
      </c>
      <c r="R768" s="3" t="s">
        <v>723</v>
      </c>
    </row>
    <row r="769" spans="16:18" x14ac:dyDescent="0.3">
      <c r="P769" s="2" t="s">
        <v>2234</v>
      </c>
      <c r="Q769" t="s">
        <v>1976</v>
      </c>
      <c r="R769" s="3" t="s">
        <v>723</v>
      </c>
    </row>
    <row r="770" spans="16:18" x14ac:dyDescent="0.3">
      <c r="P770" s="2" t="s">
        <v>2235</v>
      </c>
      <c r="Q770" t="s">
        <v>1978</v>
      </c>
      <c r="R770" s="3" t="s">
        <v>723</v>
      </c>
    </row>
    <row r="771" spans="16:18" x14ac:dyDescent="0.3">
      <c r="P771" s="2" t="s">
        <v>2236</v>
      </c>
      <c r="Q771" t="s">
        <v>1980</v>
      </c>
      <c r="R771" s="3" t="s">
        <v>723</v>
      </c>
    </row>
    <row r="772" spans="16:18" x14ac:dyDescent="0.3">
      <c r="P772" s="2" t="s">
        <v>2237</v>
      </c>
      <c r="Q772" t="s">
        <v>2238</v>
      </c>
      <c r="R772" s="3" t="s">
        <v>723</v>
      </c>
    </row>
    <row r="773" spans="16:18" x14ac:dyDescent="0.3">
      <c r="P773" s="2" t="s">
        <v>2239</v>
      </c>
      <c r="Q773" t="s">
        <v>2240</v>
      </c>
      <c r="R773" s="3" t="s">
        <v>723</v>
      </c>
    </row>
    <row r="774" spans="16:18" x14ac:dyDescent="0.3">
      <c r="P774" s="2" t="s">
        <v>2241</v>
      </c>
      <c r="Q774" t="s">
        <v>2242</v>
      </c>
      <c r="R774" s="3" t="s">
        <v>723</v>
      </c>
    </row>
    <row r="775" spans="16:18" x14ac:dyDescent="0.3">
      <c r="P775" s="2" t="s">
        <v>2243</v>
      </c>
      <c r="Q775" t="s">
        <v>2244</v>
      </c>
      <c r="R775" s="3" t="s">
        <v>723</v>
      </c>
    </row>
    <row r="776" spans="16:18" x14ac:dyDescent="0.3">
      <c r="P776" s="2" t="s">
        <v>2245</v>
      </c>
      <c r="Q776" t="s">
        <v>1990</v>
      </c>
      <c r="R776" s="3" t="s">
        <v>723</v>
      </c>
    </row>
    <row r="777" spans="16:18" x14ac:dyDescent="0.3">
      <c r="P777" s="2" t="s">
        <v>2246</v>
      </c>
      <c r="Q777" t="s">
        <v>1992</v>
      </c>
      <c r="R777" s="3" t="s">
        <v>723</v>
      </c>
    </row>
    <row r="778" spans="16:18" x14ac:dyDescent="0.3">
      <c r="P778" s="2" t="s">
        <v>2247</v>
      </c>
      <c r="Q778" t="s">
        <v>1994</v>
      </c>
      <c r="R778" s="3" t="s">
        <v>723</v>
      </c>
    </row>
    <row r="779" spans="16:18" x14ac:dyDescent="0.3">
      <c r="P779" s="2" t="s">
        <v>2248</v>
      </c>
      <c r="Q779" t="s">
        <v>2249</v>
      </c>
      <c r="R779" s="3" t="s">
        <v>723</v>
      </c>
    </row>
    <row r="780" spans="16:18" x14ac:dyDescent="0.3">
      <c r="P780" s="2" t="s">
        <v>2250</v>
      </c>
      <c r="Q780" t="s">
        <v>2251</v>
      </c>
      <c r="R780" s="3" t="s">
        <v>723</v>
      </c>
    </row>
    <row r="781" spans="16:18" x14ac:dyDescent="0.3">
      <c r="P781" s="2" t="s">
        <v>2252</v>
      </c>
      <c r="Q781" t="s">
        <v>2253</v>
      </c>
      <c r="R781" s="3" t="s">
        <v>723</v>
      </c>
    </row>
    <row r="782" spans="16:18" x14ac:dyDescent="0.3">
      <c r="P782" s="2" t="s">
        <v>2254</v>
      </c>
      <c r="Q782" t="s">
        <v>2255</v>
      </c>
      <c r="R782" s="3" t="s">
        <v>723</v>
      </c>
    </row>
    <row r="783" spans="16:18" x14ac:dyDescent="0.3">
      <c r="P783" s="2" t="s">
        <v>2256</v>
      </c>
      <c r="Q783" t="s">
        <v>1976</v>
      </c>
      <c r="R783" s="3" t="s">
        <v>723</v>
      </c>
    </row>
    <row r="784" spans="16:18" x14ac:dyDescent="0.3">
      <c r="P784" s="2" t="s">
        <v>2257</v>
      </c>
      <c r="Q784" t="s">
        <v>1978</v>
      </c>
      <c r="R784" s="3" t="s">
        <v>723</v>
      </c>
    </row>
    <row r="785" spans="16:18" x14ac:dyDescent="0.3">
      <c r="P785" s="2" t="s">
        <v>2258</v>
      </c>
      <c r="Q785" t="s">
        <v>1980</v>
      </c>
      <c r="R785" s="3" t="s">
        <v>723</v>
      </c>
    </row>
    <row r="786" spans="16:18" x14ac:dyDescent="0.3">
      <c r="P786" s="2" t="s">
        <v>2259</v>
      </c>
      <c r="Q786" t="s">
        <v>2260</v>
      </c>
      <c r="R786" s="3" t="s">
        <v>723</v>
      </c>
    </row>
    <row r="787" spans="16:18" x14ac:dyDescent="0.3">
      <c r="P787" s="2" t="s">
        <v>2261</v>
      </c>
      <c r="Q787" t="s">
        <v>2262</v>
      </c>
      <c r="R787" s="3" t="s">
        <v>723</v>
      </c>
    </row>
    <row r="788" spans="16:18" x14ac:dyDescent="0.3">
      <c r="P788" s="2" t="s">
        <v>2263</v>
      </c>
      <c r="Q788" t="s">
        <v>2264</v>
      </c>
      <c r="R788" s="3" t="s">
        <v>723</v>
      </c>
    </row>
    <row r="789" spans="16:18" x14ac:dyDescent="0.3">
      <c r="P789" s="2" t="s">
        <v>2265</v>
      </c>
      <c r="Q789" t="s">
        <v>2266</v>
      </c>
      <c r="R789" s="3" t="s">
        <v>723</v>
      </c>
    </row>
    <row r="790" spans="16:18" x14ac:dyDescent="0.3">
      <c r="P790" s="2" t="s">
        <v>2267</v>
      </c>
      <c r="Q790" t="s">
        <v>1990</v>
      </c>
      <c r="R790" s="3" t="s">
        <v>723</v>
      </c>
    </row>
    <row r="791" spans="16:18" x14ac:dyDescent="0.3">
      <c r="P791" s="2" t="s">
        <v>2268</v>
      </c>
      <c r="Q791" t="s">
        <v>1992</v>
      </c>
      <c r="R791" s="3" t="s">
        <v>723</v>
      </c>
    </row>
    <row r="792" spans="16:18" x14ac:dyDescent="0.3">
      <c r="P792" s="2" t="s">
        <v>2269</v>
      </c>
      <c r="Q792" t="s">
        <v>1994</v>
      </c>
      <c r="R792" s="3" t="s">
        <v>723</v>
      </c>
    </row>
    <row r="793" spans="16:18" x14ac:dyDescent="0.3">
      <c r="P793" s="2" t="s">
        <v>2270</v>
      </c>
      <c r="Q793" t="s">
        <v>2271</v>
      </c>
      <c r="R793" s="3" t="s">
        <v>723</v>
      </c>
    </row>
    <row r="794" spans="16:18" x14ac:dyDescent="0.3">
      <c r="P794" s="2" t="s">
        <v>2272</v>
      </c>
      <c r="Q794" t="s">
        <v>2273</v>
      </c>
      <c r="R794" s="3" t="s">
        <v>723</v>
      </c>
    </row>
    <row r="795" spans="16:18" x14ac:dyDescent="0.3">
      <c r="P795" s="2" t="s">
        <v>2274</v>
      </c>
      <c r="Q795" t="s">
        <v>2275</v>
      </c>
      <c r="R795" s="3" t="s">
        <v>723</v>
      </c>
    </row>
    <row r="796" spans="16:18" x14ac:dyDescent="0.3">
      <c r="P796" s="2" t="s">
        <v>2276</v>
      </c>
      <c r="Q796" t="s">
        <v>2277</v>
      </c>
      <c r="R796" s="3" t="s">
        <v>723</v>
      </c>
    </row>
    <row r="797" spans="16:18" x14ac:dyDescent="0.3">
      <c r="P797" s="2" t="s">
        <v>2278</v>
      </c>
      <c r="Q797" t="s">
        <v>1976</v>
      </c>
      <c r="R797" s="3" t="s">
        <v>723</v>
      </c>
    </row>
    <row r="798" spans="16:18" x14ac:dyDescent="0.3">
      <c r="P798" s="2" t="s">
        <v>2279</v>
      </c>
      <c r="Q798" t="s">
        <v>1978</v>
      </c>
      <c r="R798" s="3" t="s">
        <v>723</v>
      </c>
    </row>
    <row r="799" spans="16:18" x14ac:dyDescent="0.3">
      <c r="P799" s="2" t="s">
        <v>2280</v>
      </c>
      <c r="Q799" t="s">
        <v>1980</v>
      </c>
      <c r="R799" s="3" t="s">
        <v>723</v>
      </c>
    </row>
    <row r="800" spans="16:18" x14ac:dyDescent="0.3">
      <c r="P800" s="2" t="s">
        <v>2281</v>
      </c>
      <c r="Q800" t="s">
        <v>2282</v>
      </c>
      <c r="R800" s="3" t="s">
        <v>723</v>
      </c>
    </row>
    <row r="801" spans="16:18" x14ac:dyDescent="0.3">
      <c r="P801" s="2" t="s">
        <v>2283</v>
      </c>
      <c r="Q801" t="s">
        <v>2284</v>
      </c>
      <c r="R801" s="3" t="s">
        <v>723</v>
      </c>
    </row>
    <row r="802" spans="16:18" x14ac:dyDescent="0.3">
      <c r="P802" s="2" t="s">
        <v>2285</v>
      </c>
      <c r="Q802" t="s">
        <v>2286</v>
      </c>
      <c r="R802" s="3" t="s">
        <v>723</v>
      </c>
    </row>
    <row r="803" spans="16:18" x14ac:dyDescent="0.3">
      <c r="P803" s="2" t="s">
        <v>2287</v>
      </c>
      <c r="Q803" t="s">
        <v>2288</v>
      </c>
      <c r="R803" s="3" t="s">
        <v>723</v>
      </c>
    </row>
    <row r="804" spans="16:18" x14ac:dyDescent="0.3">
      <c r="P804" s="2" t="s">
        <v>2289</v>
      </c>
      <c r="Q804" t="s">
        <v>1990</v>
      </c>
      <c r="R804" s="3" t="s">
        <v>723</v>
      </c>
    </row>
    <row r="805" spans="16:18" x14ac:dyDescent="0.3">
      <c r="P805" s="2" t="s">
        <v>2290</v>
      </c>
      <c r="Q805" t="s">
        <v>1992</v>
      </c>
      <c r="R805" s="3" t="s">
        <v>723</v>
      </c>
    </row>
    <row r="806" spans="16:18" x14ac:dyDescent="0.3">
      <c r="P806" s="2" t="s">
        <v>2291</v>
      </c>
      <c r="Q806" t="s">
        <v>1994</v>
      </c>
      <c r="R806" s="3" t="s">
        <v>723</v>
      </c>
    </row>
    <row r="807" spans="16:18" x14ac:dyDescent="0.3">
      <c r="P807" s="2" t="s">
        <v>2292</v>
      </c>
      <c r="Q807" t="s">
        <v>2293</v>
      </c>
      <c r="R807" s="3" t="s">
        <v>723</v>
      </c>
    </row>
    <row r="808" spans="16:18" x14ac:dyDescent="0.3">
      <c r="P808" s="2" t="s">
        <v>2294</v>
      </c>
      <c r="Q808" t="s">
        <v>2295</v>
      </c>
      <c r="R808" s="3" t="s">
        <v>723</v>
      </c>
    </row>
    <row r="809" spans="16:18" x14ac:dyDescent="0.3">
      <c r="P809" s="2" t="s">
        <v>2296</v>
      </c>
      <c r="Q809" t="s">
        <v>2297</v>
      </c>
      <c r="R809" s="3" t="s">
        <v>723</v>
      </c>
    </row>
    <row r="810" spans="16:18" x14ac:dyDescent="0.3">
      <c r="P810" s="2" t="s">
        <v>2298</v>
      </c>
      <c r="Q810" t="s">
        <v>2299</v>
      </c>
      <c r="R810" s="3" t="s">
        <v>723</v>
      </c>
    </row>
    <row r="811" spans="16:18" x14ac:dyDescent="0.3">
      <c r="P811" s="2" t="s">
        <v>2300</v>
      </c>
      <c r="Q811" t="s">
        <v>1976</v>
      </c>
      <c r="R811" s="3" t="s">
        <v>723</v>
      </c>
    </row>
    <row r="812" spans="16:18" x14ac:dyDescent="0.3">
      <c r="P812" s="2" t="s">
        <v>2301</v>
      </c>
      <c r="Q812" t="s">
        <v>1978</v>
      </c>
      <c r="R812" s="3" t="s">
        <v>723</v>
      </c>
    </row>
    <row r="813" spans="16:18" x14ac:dyDescent="0.3">
      <c r="P813" s="2" t="s">
        <v>2302</v>
      </c>
      <c r="Q813" t="s">
        <v>1980</v>
      </c>
      <c r="R813" s="3" t="s">
        <v>723</v>
      </c>
    </row>
    <row r="814" spans="16:18" x14ac:dyDescent="0.3">
      <c r="P814" s="2" t="s">
        <v>2303</v>
      </c>
      <c r="Q814" t="s">
        <v>2304</v>
      </c>
      <c r="R814" s="3" t="s">
        <v>723</v>
      </c>
    </row>
    <row r="815" spans="16:18" x14ac:dyDescent="0.3">
      <c r="P815" s="2" t="s">
        <v>2305</v>
      </c>
      <c r="Q815" t="s">
        <v>2306</v>
      </c>
      <c r="R815" s="3" t="s">
        <v>723</v>
      </c>
    </row>
    <row r="816" spans="16:18" x14ac:dyDescent="0.3">
      <c r="P816" s="2" t="s">
        <v>2307</v>
      </c>
      <c r="Q816" t="s">
        <v>2308</v>
      </c>
      <c r="R816" s="3" t="s">
        <v>723</v>
      </c>
    </row>
    <row r="817" spans="16:18" x14ac:dyDescent="0.3">
      <c r="P817" s="2" t="s">
        <v>2309</v>
      </c>
      <c r="Q817" t="s">
        <v>2310</v>
      </c>
      <c r="R817" s="3" t="s">
        <v>723</v>
      </c>
    </row>
    <row r="818" spans="16:18" x14ac:dyDescent="0.3">
      <c r="P818" s="2" t="s">
        <v>2311</v>
      </c>
      <c r="Q818" t="s">
        <v>1990</v>
      </c>
      <c r="R818" s="3" t="s">
        <v>723</v>
      </c>
    </row>
    <row r="819" spans="16:18" x14ac:dyDescent="0.3">
      <c r="P819" s="2" t="s">
        <v>2312</v>
      </c>
      <c r="Q819" t="s">
        <v>1992</v>
      </c>
      <c r="R819" s="3" t="s">
        <v>723</v>
      </c>
    </row>
    <row r="820" spans="16:18" x14ac:dyDescent="0.3">
      <c r="P820" s="2" t="s">
        <v>2313</v>
      </c>
      <c r="Q820" t="s">
        <v>1994</v>
      </c>
      <c r="R820" s="3" t="s">
        <v>723</v>
      </c>
    </row>
    <row r="821" spans="16:18" x14ac:dyDescent="0.3">
      <c r="P821" s="2" t="s">
        <v>2314</v>
      </c>
      <c r="Q821" t="s">
        <v>2315</v>
      </c>
      <c r="R821" s="3" t="s">
        <v>723</v>
      </c>
    </row>
    <row r="822" spans="16:18" x14ac:dyDescent="0.3">
      <c r="P822" s="2" t="s">
        <v>2316</v>
      </c>
      <c r="Q822" t="s">
        <v>2317</v>
      </c>
      <c r="R822" s="3" t="s">
        <v>723</v>
      </c>
    </row>
    <row r="823" spans="16:18" x14ac:dyDescent="0.3">
      <c r="P823" s="2" t="s">
        <v>2318</v>
      </c>
      <c r="Q823" t="s">
        <v>2319</v>
      </c>
      <c r="R823" s="3" t="s">
        <v>723</v>
      </c>
    </row>
    <row r="824" spans="16:18" x14ac:dyDescent="0.3">
      <c r="P824" s="2" t="s">
        <v>2320</v>
      </c>
      <c r="Q824" t="s">
        <v>2321</v>
      </c>
      <c r="R824" s="3" t="s">
        <v>723</v>
      </c>
    </row>
    <row r="825" spans="16:18" x14ac:dyDescent="0.3">
      <c r="P825" s="2" t="s">
        <v>2322</v>
      </c>
      <c r="Q825" t="s">
        <v>1976</v>
      </c>
      <c r="R825" s="3" t="s">
        <v>723</v>
      </c>
    </row>
    <row r="826" spans="16:18" x14ac:dyDescent="0.3">
      <c r="P826" s="2" t="s">
        <v>2323</v>
      </c>
      <c r="Q826" t="s">
        <v>1978</v>
      </c>
      <c r="R826" s="3" t="s">
        <v>723</v>
      </c>
    </row>
    <row r="827" spans="16:18" x14ac:dyDescent="0.3">
      <c r="P827" s="2" t="s">
        <v>2324</v>
      </c>
      <c r="Q827" t="s">
        <v>1980</v>
      </c>
      <c r="R827" s="3" t="s">
        <v>723</v>
      </c>
    </row>
    <row r="828" spans="16:18" x14ac:dyDescent="0.3">
      <c r="P828" s="2" t="s">
        <v>2325</v>
      </c>
      <c r="Q828" t="s">
        <v>2326</v>
      </c>
      <c r="R828" s="3" t="s">
        <v>723</v>
      </c>
    </row>
    <row r="829" spans="16:18" x14ac:dyDescent="0.3">
      <c r="P829" s="2" t="s">
        <v>2327</v>
      </c>
      <c r="Q829" t="s">
        <v>2328</v>
      </c>
      <c r="R829" s="3" t="s">
        <v>723</v>
      </c>
    </row>
    <row r="830" spans="16:18" x14ac:dyDescent="0.3">
      <c r="P830" s="2" t="s">
        <v>2329</v>
      </c>
      <c r="Q830" t="s">
        <v>2330</v>
      </c>
      <c r="R830" s="3" t="s">
        <v>723</v>
      </c>
    </row>
    <row r="831" spans="16:18" x14ac:dyDescent="0.3">
      <c r="P831" s="2" t="s">
        <v>2331</v>
      </c>
      <c r="Q831" t="s">
        <v>2332</v>
      </c>
      <c r="R831" s="3" t="s">
        <v>723</v>
      </c>
    </row>
    <row r="832" spans="16:18" x14ac:dyDescent="0.3">
      <c r="P832" s="2" t="s">
        <v>2333</v>
      </c>
      <c r="Q832" t="s">
        <v>1990</v>
      </c>
      <c r="R832" s="3" t="s">
        <v>723</v>
      </c>
    </row>
    <row r="833" spans="16:18" x14ac:dyDescent="0.3">
      <c r="P833" s="2" t="s">
        <v>2334</v>
      </c>
      <c r="Q833" t="s">
        <v>1992</v>
      </c>
      <c r="R833" s="3" t="s">
        <v>723</v>
      </c>
    </row>
    <row r="834" spans="16:18" x14ac:dyDescent="0.3">
      <c r="P834" s="2" t="s">
        <v>2335</v>
      </c>
      <c r="Q834" t="s">
        <v>1994</v>
      </c>
      <c r="R834" s="3" t="s">
        <v>723</v>
      </c>
    </row>
    <row r="835" spans="16:18" x14ac:dyDescent="0.3">
      <c r="P835" s="2" t="s">
        <v>2336</v>
      </c>
      <c r="Q835" t="s">
        <v>2337</v>
      </c>
      <c r="R835" s="3" t="s">
        <v>723</v>
      </c>
    </row>
    <row r="836" spans="16:18" x14ac:dyDescent="0.3">
      <c r="P836" s="2" t="s">
        <v>2338</v>
      </c>
      <c r="Q836" t="s">
        <v>2339</v>
      </c>
      <c r="R836" s="3" t="s">
        <v>723</v>
      </c>
    </row>
    <row r="837" spans="16:18" x14ac:dyDescent="0.3">
      <c r="P837" s="2" t="s">
        <v>2340</v>
      </c>
      <c r="Q837" t="s">
        <v>2341</v>
      </c>
      <c r="R837" s="3" t="s">
        <v>723</v>
      </c>
    </row>
    <row r="838" spans="16:18" x14ac:dyDescent="0.3">
      <c r="P838" s="2" t="s">
        <v>2342</v>
      </c>
      <c r="Q838" t="s">
        <v>2343</v>
      </c>
      <c r="R838" s="3" t="s">
        <v>723</v>
      </c>
    </row>
    <row r="839" spans="16:18" x14ac:dyDescent="0.3">
      <c r="P839" s="2" t="s">
        <v>2344</v>
      </c>
      <c r="Q839" t="s">
        <v>1976</v>
      </c>
      <c r="R839" s="3" t="s">
        <v>723</v>
      </c>
    </row>
    <row r="840" spans="16:18" x14ac:dyDescent="0.3">
      <c r="P840" s="2" t="s">
        <v>2345</v>
      </c>
      <c r="Q840" t="s">
        <v>1978</v>
      </c>
      <c r="R840" s="3" t="s">
        <v>723</v>
      </c>
    </row>
    <row r="841" spans="16:18" x14ac:dyDescent="0.3">
      <c r="P841" s="2" t="s">
        <v>2346</v>
      </c>
      <c r="Q841" t="s">
        <v>1980</v>
      </c>
      <c r="R841" s="3" t="s">
        <v>723</v>
      </c>
    </row>
    <row r="842" spans="16:18" x14ac:dyDescent="0.3">
      <c r="P842" s="2" t="s">
        <v>2347</v>
      </c>
      <c r="Q842" t="s">
        <v>2348</v>
      </c>
      <c r="R842" s="3" t="s">
        <v>723</v>
      </c>
    </row>
    <row r="843" spans="16:18" x14ac:dyDescent="0.3">
      <c r="P843" s="2" t="s">
        <v>2349</v>
      </c>
      <c r="Q843" t="s">
        <v>2350</v>
      </c>
      <c r="R843" s="3" t="s">
        <v>723</v>
      </c>
    </row>
    <row r="844" spans="16:18" x14ac:dyDescent="0.3">
      <c r="P844" s="2" t="s">
        <v>2351</v>
      </c>
      <c r="Q844" t="s">
        <v>2352</v>
      </c>
      <c r="R844" s="3" t="s">
        <v>723</v>
      </c>
    </row>
    <row r="845" spans="16:18" x14ac:dyDescent="0.3">
      <c r="P845" s="2" t="s">
        <v>2353</v>
      </c>
      <c r="Q845" t="s">
        <v>2354</v>
      </c>
      <c r="R845" s="3" t="s">
        <v>723</v>
      </c>
    </row>
    <row r="846" spans="16:18" x14ac:dyDescent="0.3">
      <c r="P846" s="2" t="s">
        <v>2355</v>
      </c>
      <c r="Q846" t="s">
        <v>1990</v>
      </c>
      <c r="R846" s="3" t="s">
        <v>723</v>
      </c>
    </row>
    <row r="847" spans="16:18" x14ac:dyDescent="0.3">
      <c r="P847" s="2" t="s">
        <v>2356</v>
      </c>
      <c r="Q847" t="s">
        <v>1992</v>
      </c>
      <c r="R847" s="3" t="s">
        <v>723</v>
      </c>
    </row>
    <row r="848" spans="16:18" x14ac:dyDescent="0.3">
      <c r="P848" s="2" t="s">
        <v>2357</v>
      </c>
      <c r="Q848" t="s">
        <v>1994</v>
      </c>
      <c r="R848" s="3" t="s">
        <v>723</v>
      </c>
    </row>
    <row r="849" spans="16:18" x14ac:dyDescent="0.3">
      <c r="P849" s="2" t="s">
        <v>2358</v>
      </c>
      <c r="Q849" t="s">
        <v>2359</v>
      </c>
      <c r="R849" s="3" t="s">
        <v>723</v>
      </c>
    </row>
    <row r="850" spans="16:18" x14ac:dyDescent="0.3">
      <c r="P850" s="2" t="s">
        <v>2360</v>
      </c>
      <c r="Q850" t="s">
        <v>2361</v>
      </c>
      <c r="R850" s="3" t="s">
        <v>723</v>
      </c>
    </row>
    <row r="851" spans="16:18" x14ac:dyDescent="0.3">
      <c r="P851" s="2" t="s">
        <v>2362</v>
      </c>
      <c r="Q851" t="s">
        <v>2363</v>
      </c>
      <c r="R851" s="3" t="s">
        <v>723</v>
      </c>
    </row>
    <row r="852" spans="16:18" x14ac:dyDescent="0.3">
      <c r="P852" s="2" t="s">
        <v>2364</v>
      </c>
      <c r="Q852" t="s">
        <v>2365</v>
      </c>
      <c r="R852" s="3" t="s">
        <v>723</v>
      </c>
    </row>
    <row r="853" spans="16:18" x14ac:dyDescent="0.3">
      <c r="P853" s="2" t="s">
        <v>2366</v>
      </c>
      <c r="Q853" t="s">
        <v>1976</v>
      </c>
      <c r="R853" s="3" t="s">
        <v>723</v>
      </c>
    </row>
    <row r="854" spans="16:18" x14ac:dyDescent="0.3">
      <c r="P854" s="2" t="s">
        <v>2367</v>
      </c>
      <c r="Q854" t="s">
        <v>1978</v>
      </c>
      <c r="R854" s="3" t="s">
        <v>723</v>
      </c>
    </row>
    <row r="855" spans="16:18" x14ac:dyDescent="0.3">
      <c r="P855" s="2" t="s">
        <v>2368</v>
      </c>
      <c r="Q855" t="s">
        <v>1980</v>
      </c>
      <c r="R855" s="3" t="s">
        <v>723</v>
      </c>
    </row>
    <row r="856" spans="16:18" x14ac:dyDescent="0.3">
      <c r="P856" s="2" t="s">
        <v>2369</v>
      </c>
      <c r="Q856" t="s">
        <v>2370</v>
      </c>
      <c r="R856" s="3" t="s">
        <v>723</v>
      </c>
    </row>
    <row r="857" spans="16:18" x14ac:dyDescent="0.3">
      <c r="P857" s="2" t="s">
        <v>2371</v>
      </c>
      <c r="Q857" t="s">
        <v>2372</v>
      </c>
      <c r="R857" s="3" t="s">
        <v>723</v>
      </c>
    </row>
    <row r="858" spans="16:18" x14ac:dyDescent="0.3">
      <c r="P858" s="2" t="s">
        <v>2373</v>
      </c>
      <c r="Q858" t="s">
        <v>2374</v>
      </c>
      <c r="R858" s="3" t="s">
        <v>723</v>
      </c>
    </row>
    <row r="859" spans="16:18" x14ac:dyDescent="0.3">
      <c r="P859" s="2" t="s">
        <v>2375</v>
      </c>
      <c r="Q859" t="s">
        <v>2376</v>
      </c>
      <c r="R859" s="3" t="s">
        <v>723</v>
      </c>
    </row>
    <row r="860" spans="16:18" x14ac:dyDescent="0.3">
      <c r="P860" s="2" t="s">
        <v>2377</v>
      </c>
      <c r="Q860" t="s">
        <v>1990</v>
      </c>
      <c r="R860" s="3" t="s">
        <v>723</v>
      </c>
    </row>
    <row r="861" spans="16:18" x14ac:dyDescent="0.3">
      <c r="P861" s="2" t="s">
        <v>2378</v>
      </c>
      <c r="Q861" t="s">
        <v>1992</v>
      </c>
      <c r="R861" s="3" t="s">
        <v>723</v>
      </c>
    </row>
    <row r="862" spans="16:18" x14ac:dyDescent="0.3">
      <c r="P862" s="2" t="s">
        <v>2379</v>
      </c>
      <c r="Q862" t="s">
        <v>1994</v>
      </c>
      <c r="R862" s="3" t="s">
        <v>723</v>
      </c>
    </row>
    <row r="863" spans="16:18" x14ac:dyDescent="0.3">
      <c r="P863" s="2" t="s">
        <v>2380</v>
      </c>
      <c r="Q863" t="s">
        <v>2381</v>
      </c>
      <c r="R863" s="3" t="s">
        <v>723</v>
      </c>
    </row>
    <row r="864" spans="16:18" x14ac:dyDescent="0.3">
      <c r="P864" s="2" t="s">
        <v>2382</v>
      </c>
      <c r="Q864" t="s">
        <v>2383</v>
      </c>
      <c r="R864" s="3" t="s">
        <v>723</v>
      </c>
    </row>
    <row r="865" spans="16:18" x14ac:dyDescent="0.3">
      <c r="P865" s="2" t="s">
        <v>2384</v>
      </c>
      <c r="Q865" t="s">
        <v>2385</v>
      </c>
      <c r="R865" s="3" t="s">
        <v>723</v>
      </c>
    </row>
    <row r="866" spans="16:18" x14ac:dyDescent="0.3">
      <c r="P866" s="2" t="s">
        <v>2386</v>
      </c>
      <c r="Q866" t="s">
        <v>2387</v>
      </c>
      <c r="R866" s="3" t="s">
        <v>723</v>
      </c>
    </row>
    <row r="867" spans="16:18" x14ac:dyDescent="0.3">
      <c r="P867" s="2" t="s">
        <v>2388</v>
      </c>
      <c r="Q867" t="s">
        <v>1976</v>
      </c>
      <c r="R867" s="3" t="s">
        <v>723</v>
      </c>
    </row>
    <row r="868" spans="16:18" x14ac:dyDescent="0.3">
      <c r="P868" s="2" t="s">
        <v>2389</v>
      </c>
      <c r="Q868" t="s">
        <v>1978</v>
      </c>
      <c r="R868" s="3" t="s">
        <v>723</v>
      </c>
    </row>
    <row r="869" spans="16:18" x14ac:dyDescent="0.3">
      <c r="P869" s="2" t="s">
        <v>2390</v>
      </c>
      <c r="Q869" t="s">
        <v>1980</v>
      </c>
      <c r="R869" s="3" t="s">
        <v>723</v>
      </c>
    </row>
    <row r="870" spans="16:18" x14ac:dyDescent="0.3">
      <c r="P870" s="2" t="s">
        <v>2391</v>
      </c>
      <c r="Q870" t="s">
        <v>2392</v>
      </c>
      <c r="R870" s="3" t="s">
        <v>723</v>
      </c>
    </row>
    <row r="871" spans="16:18" x14ac:dyDescent="0.3">
      <c r="P871" s="2" t="s">
        <v>2393</v>
      </c>
      <c r="Q871" t="s">
        <v>2394</v>
      </c>
      <c r="R871" s="3" t="s">
        <v>723</v>
      </c>
    </row>
    <row r="872" spans="16:18" x14ac:dyDescent="0.3">
      <c r="P872" s="2" t="s">
        <v>2395</v>
      </c>
      <c r="Q872" t="s">
        <v>2396</v>
      </c>
      <c r="R872" s="3" t="s">
        <v>723</v>
      </c>
    </row>
    <row r="873" spans="16:18" x14ac:dyDescent="0.3">
      <c r="P873" s="2" t="s">
        <v>2397</v>
      </c>
      <c r="Q873" t="s">
        <v>2398</v>
      </c>
      <c r="R873" s="3" t="s">
        <v>723</v>
      </c>
    </row>
    <row r="874" spans="16:18" x14ac:dyDescent="0.3">
      <c r="P874" s="2" t="s">
        <v>2399</v>
      </c>
      <c r="Q874" t="s">
        <v>1990</v>
      </c>
      <c r="R874" s="3" t="s">
        <v>723</v>
      </c>
    </row>
    <row r="875" spans="16:18" x14ac:dyDescent="0.3">
      <c r="P875" s="2" t="s">
        <v>2400</v>
      </c>
      <c r="Q875" t="s">
        <v>1992</v>
      </c>
      <c r="R875" s="3" t="s">
        <v>723</v>
      </c>
    </row>
    <row r="876" spans="16:18" x14ac:dyDescent="0.3">
      <c r="P876" s="2" t="s">
        <v>2401</v>
      </c>
      <c r="Q876" t="s">
        <v>1994</v>
      </c>
      <c r="R876" s="3" t="s">
        <v>723</v>
      </c>
    </row>
    <row r="877" spans="16:18" x14ac:dyDescent="0.3">
      <c r="P877" s="2" t="s">
        <v>2402</v>
      </c>
      <c r="Q877" t="s">
        <v>2403</v>
      </c>
      <c r="R877" s="3" t="s">
        <v>723</v>
      </c>
    </row>
    <row r="878" spans="16:18" x14ac:dyDescent="0.3">
      <c r="P878" s="2" t="s">
        <v>2404</v>
      </c>
      <c r="Q878" t="s">
        <v>2405</v>
      </c>
      <c r="R878" s="3" t="s">
        <v>723</v>
      </c>
    </row>
    <row r="879" spans="16:18" x14ac:dyDescent="0.3">
      <c r="P879" s="2" t="s">
        <v>2406</v>
      </c>
      <c r="Q879" t="s">
        <v>2407</v>
      </c>
      <c r="R879" s="3" t="s">
        <v>723</v>
      </c>
    </row>
    <row r="880" spans="16:18" x14ac:dyDescent="0.3">
      <c r="P880" s="2" t="s">
        <v>2408</v>
      </c>
      <c r="Q880" t="s">
        <v>2409</v>
      </c>
      <c r="R880" s="3" t="s">
        <v>723</v>
      </c>
    </row>
    <row r="881" spans="16:18" x14ac:dyDescent="0.3">
      <c r="P881" s="2" t="s">
        <v>2410</v>
      </c>
      <c r="Q881" t="s">
        <v>1976</v>
      </c>
      <c r="R881" s="3" t="s">
        <v>723</v>
      </c>
    </row>
    <row r="882" spans="16:18" x14ac:dyDescent="0.3">
      <c r="P882" s="2" t="s">
        <v>2411</v>
      </c>
      <c r="Q882" t="s">
        <v>1978</v>
      </c>
      <c r="R882" s="3" t="s">
        <v>723</v>
      </c>
    </row>
    <row r="883" spans="16:18" x14ac:dyDescent="0.3">
      <c r="P883" s="2" t="s">
        <v>2412</v>
      </c>
      <c r="Q883" t="s">
        <v>1980</v>
      </c>
      <c r="R883" s="3" t="s">
        <v>723</v>
      </c>
    </row>
    <row r="884" spans="16:18" x14ac:dyDescent="0.3">
      <c r="P884" s="2" t="s">
        <v>2413</v>
      </c>
      <c r="Q884" t="s">
        <v>2414</v>
      </c>
      <c r="R884" s="3" t="s">
        <v>723</v>
      </c>
    </row>
    <row r="885" spans="16:18" x14ac:dyDescent="0.3">
      <c r="P885" s="2" t="s">
        <v>2415</v>
      </c>
      <c r="Q885" t="s">
        <v>2416</v>
      </c>
      <c r="R885" s="3" t="s">
        <v>723</v>
      </c>
    </row>
    <row r="886" spans="16:18" x14ac:dyDescent="0.3">
      <c r="P886" s="2" t="s">
        <v>2417</v>
      </c>
      <c r="Q886" t="s">
        <v>2418</v>
      </c>
      <c r="R886" s="3" t="s">
        <v>723</v>
      </c>
    </row>
    <row r="887" spans="16:18" x14ac:dyDescent="0.3">
      <c r="P887" s="2" t="s">
        <v>2419</v>
      </c>
      <c r="Q887" t="s">
        <v>2420</v>
      </c>
      <c r="R887" s="3" t="s">
        <v>723</v>
      </c>
    </row>
    <row r="888" spans="16:18" x14ac:dyDescent="0.3">
      <c r="P888" s="2" t="s">
        <v>2421</v>
      </c>
      <c r="Q888" t="s">
        <v>1990</v>
      </c>
      <c r="R888" s="3" t="s">
        <v>723</v>
      </c>
    </row>
    <row r="889" spans="16:18" x14ac:dyDescent="0.3">
      <c r="P889" s="2" t="s">
        <v>2422</v>
      </c>
      <c r="Q889" t="s">
        <v>1992</v>
      </c>
      <c r="R889" s="3" t="s">
        <v>723</v>
      </c>
    </row>
    <row r="890" spans="16:18" x14ac:dyDescent="0.3">
      <c r="P890" s="2" t="s">
        <v>2423</v>
      </c>
      <c r="Q890" t="s">
        <v>1994</v>
      </c>
      <c r="R890" s="3" t="s">
        <v>723</v>
      </c>
    </row>
    <row r="891" spans="16:18" x14ac:dyDescent="0.3">
      <c r="P891" s="2" t="s">
        <v>2424</v>
      </c>
      <c r="Q891" t="s">
        <v>2425</v>
      </c>
      <c r="R891" s="3" t="s">
        <v>723</v>
      </c>
    </row>
    <row r="892" spans="16:18" x14ac:dyDescent="0.3">
      <c r="P892" s="2" t="s">
        <v>2426</v>
      </c>
      <c r="Q892" t="s">
        <v>2427</v>
      </c>
      <c r="R892" s="3" t="s">
        <v>723</v>
      </c>
    </row>
    <row r="893" spans="16:18" x14ac:dyDescent="0.3">
      <c r="P893" s="2" t="s">
        <v>2428</v>
      </c>
      <c r="Q893" t="s">
        <v>2429</v>
      </c>
      <c r="R893" s="3" t="s">
        <v>723</v>
      </c>
    </row>
    <row r="894" spans="16:18" x14ac:dyDescent="0.3">
      <c r="P894" s="2" t="s">
        <v>2430</v>
      </c>
      <c r="Q894" t="s">
        <v>2431</v>
      </c>
      <c r="R894" s="3" t="s">
        <v>723</v>
      </c>
    </row>
    <row r="895" spans="16:18" x14ac:dyDescent="0.3">
      <c r="P895" s="2" t="s">
        <v>2432</v>
      </c>
      <c r="Q895" t="s">
        <v>1976</v>
      </c>
      <c r="R895" s="3" t="s">
        <v>723</v>
      </c>
    </row>
    <row r="896" spans="16:18" x14ac:dyDescent="0.3">
      <c r="P896" s="2" t="s">
        <v>2433</v>
      </c>
      <c r="Q896" t="s">
        <v>1978</v>
      </c>
      <c r="R896" s="3" t="s">
        <v>723</v>
      </c>
    </row>
    <row r="897" spans="16:18" x14ac:dyDescent="0.3">
      <c r="P897" s="2" t="s">
        <v>2434</v>
      </c>
      <c r="Q897" t="s">
        <v>1980</v>
      </c>
      <c r="R897" s="3" t="s">
        <v>723</v>
      </c>
    </row>
    <row r="898" spans="16:18" x14ac:dyDescent="0.3">
      <c r="P898" s="2" t="s">
        <v>2435</v>
      </c>
      <c r="Q898" t="s">
        <v>2436</v>
      </c>
      <c r="R898" s="3" t="s">
        <v>723</v>
      </c>
    </row>
    <row r="899" spans="16:18" x14ac:dyDescent="0.3">
      <c r="P899" s="2" t="s">
        <v>2437</v>
      </c>
      <c r="Q899" t="s">
        <v>2438</v>
      </c>
      <c r="R899" s="3" t="s">
        <v>723</v>
      </c>
    </row>
    <row r="900" spans="16:18" x14ac:dyDescent="0.3">
      <c r="P900" s="2" t="s">
        <v>2439</v>
      </c>
      <c r="Q900" t="s">
        <v>2440</v>
      </c>
      <c r="R900" s="3" t="s">
        <v>723</v>
      </c>
    </row>
    <row r="901" spans="16:18" x14ac:dyDescent="0.3">
      <c r="P901" s="2" t="s">
        <v>2441</v>
      </c>
      <c r="Q901" t="s">
        <v>2442</v>
      </c>
      <c r="R901" s="3" t="s">
        <v>723</v>
      </c>
    </row>
    <row r="902" spans="16:18" x14ac:dyDescent="0.3">
      <c r="P902" s="2" t="s">
        <v>2443</v>
      </c>
      <c r="Q902" t="s">
        <v>1990</v>
      </c>
      <c r="R902" s="3" t="s">
        <v>723</v>
      </c>
    </row>
    <row r="903" spans="16:18" x14ac:dyDescent="0.3">
      <c r="P903" s="2" t="s">
        <v>2444</v>
      </c>
      <c r="Q903" t="s">
        <v>1992</v>
      </c>
      <c r="R903" s="3" t="s">
        <v>723</v>
      </c>
    </row>
    <row r="904" spans="16:18" ht="15" thickBot="1" x14ac:dyDescent="0.35">
      <c r="P904" s="4" t="s">
        <v>2445</v>
      </c>
      <c r="Q904" s="5" t="s">
        <v>1994</v>
      </c>
      <c r="R904" s="6" t="s">
        <v>723</v>
      </c>
    </row>
  </sheetData>
  <autoFilter ref="P1:S603" xr:uid="{1A31EAE8-689E-4616-8073-A4527AAD4680}"/>
  <sortState xmlns:xlrd2="http://schemas.microsoft.com/office/spreadsheetml/2017/richdata2" ref="J9:J11">
    <sortCondition ref="J9:J11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60CBD-4F00-41C0-8949-8531AFAD74BF}">
  <sheetPr codeName="Sheet5"/>
  <dimension ref="A1:S535"/>
  <sheetViews>
    <sheetView zoomScale="70" zoomScaleNormal="70" workbookViewId="0">
      <pane ySplit="1" topLeftCell="A2" activePane="bottomLeft" state="frozen"/>
      <selection pane="bottomLeft" activeCell="E403" sqref="E403"/>
    </sheetView>
  </sheetViews>
  <sheetFormatPr defaultRowHeight="14.4" x14ac:dyDescent="0.3"/>
  <cols>
    <col min="1" max="1" width="10.88671875" bestFit="1" customWidth="1"/>
    <col min="2" max="2" width="24.88671875" bestFit="1" customWidth="1"/>
    <col min="3" max="3" width="20.109375" bestFit="1" customWidth="1"/>
    <col min="4" max="4" width="25.109375" bestFit="1" customWidth="1"/>
    <col min="5" max="5" width="102.88671875" bestFit="1" customWidth="1"/>
    <col min="6" max="6" width="35.5546875" bestFit="1" customWidth="1"/>
    <col min="7" max="7" width="22.109375" bestFit="1" customWidth="1"/>
    <col min="8" max="8" width="25.109375" bestFit="1" customWidth="1"/>
    <col min="9" max="9" width="26.44140625" bestFit="1" customWidth="1"/>
    <col min="10" max="10" width="25.109375" bestFit="1" customWidth="1"/>
    <col min="11" max="11" width="56.109375" bestFit="1" customWidth="1"/>
    <col min="12" max="12" width="59.33203125" bestFit="1" customWidth="1"/>
    <col min="13" max="13" width="62.88671875" bestFit="1" customWidth="1"/>
    <col min="14" max="14" width="33.88671875" bestFit="1" customWidth="1"/>
    <col min="15" max="15" width="39.33203125" bestFit="1" customWidth="1"/>
    <col min="16" max="16" width="33.5546875" bestFit="1" customWidth="1"/>
    <col min="17" max="17" width="13.109375" bestFit="1" customWidth="1"/>
    <col min="18" max="18" width="17.6640625" bestFit="1" customWidth="1"/>
    <col min="19" max="19" width="19.109375" bestFit="1" customWidth="1"/>
  </cols>
  <sheetData>
    <row r="1" spans="1:19" s="64" customFormat="1" x14ac:dyDescent="0.3">
      <c r="A1" s="64" t="s">
        <v>719</v>
      </c>
      <c r="B1" s="64" t="s">
        <v>340</v>
      </c>
      <c r="C1" s="64" t="s">
        <v>341</v>
      </c>
      <c r="D1" s="64" t="s">
        <v>342</v>
      </c>
      <c r="E1" s="64" t="s">
        <v>343</v>
      </c>
      <c r="F1" s="64" t="s">
        <v>344</v>
      </c>
      <c r="G1" s="64" t="s">
        <v>345</v>
      </c>
      <c r="H1" s="64" t="s">
        <v>346</v>
      </c>
      <c r="I1" s="64" t="s">
        <v>347</v>
      </c>
      <c r="J1" s="64" t="s">
        <v>348</v>
      </c>
      <c r="K1" s="64" t="s">
        <v>349</v>
      </c>
      <c r="L1" s="64" t="s">
        <v>350</v>
      </c>
      <c r="M1" s="64" t="s">
        <v>351</v>
      </c>
      <c r="N1" s="64" t="s">
        <v>352</v>
      </c>
      <c r="O1" s="64" t="s">
        <v>353</v>
      </c>
      <c r="P1" s="64" t="s">
        <v>354</v>
      </c>
      <c r="Q1" s="64" t="s">
        <v>355</v>
      </c>
      <c r="R1" s="64" t="s">
        <v>356</v>
      </c>
      <c r="S1" s="64" t="s">
        <v>357</v>
      </c>
    </row>
    <row r="2" spans="1:19" x14ac:dyDescent="0.3">
      <c r="A2" t="s">
        <v>722</v>
      </c>
      <c r="B2" t="s">
        <v>358</v>
      </c>
      <c r="C2" t="s">
        <v>374</v>
      </c>
      <c r="D2" t="s">
        <v>360</v>
      </c>
      <c r="E2" t="s">
        <v>288</v>
      </c>
      <c r="F2" t="s">
        <v>693</v>
      </c>
      <c r="G2">
        <v>1</v>
      </c>
      <c r="H2" t="s">
        <v>694</v>
      </c>
      <c r="I2" s="134">
        <v>45849</v>
      </c>
      <c r="J2" s="134"/>
      <c r="K2" t="s">
        <v>363</v>
      </c>
      <c r="L2">
        <v>4.5599999999999996</v>
      </c>
      <c r="M2">
        <v>5.7700000000000004E-4</v>
      </c>
      <c r="N2" t="s">
        <v>363</v>
      </c>
      <c r="O2" s="149">
        <v>3.7829594891571632</v>
      </c>
      <c r="P2">
        <v>0.75</v>
      </c>
      <c r="Q2" t="s">
        <v>363</v>
      </c>
      <c r="R2" t="s">
        <v>1509</v>
      </c>
      <c r="S2">
        <v>0.7</v>
      </c>
    </row>
    <row r="3" spans="1:19" x14ac:dyDescent="0.3">
      <c r="A3" t="s">
        <v>722</v>
      </c>
      <c r="B3" t="s">
        <v>358</v>
      </c>
      <c r="C3" t="s">
        <v>374</v>
      </c>
      <c r="D3" t="s">
        <v>360</v>
      </c>
      <c r="E3" t="s">
        <v>142</v>
      </c>
      <c r="F3" t="s">
        <v>635</v>
      </c>
      <c r="G3">
        <v>1</v>
      </c>
      <c r="H3" t="s">
        <v>636</v>
      </c>
      <c r="I3" s="134">
        <v>45849</v>
      </c>
      <c r="J3" s="134"/>
      <c r="K3" t="s">
        <v>363</v>
      </c>
      <c r="L3">
        <v>5.98</v>
      </c>
      <c r="M3">
        <v>6.7400000000000001E-4</v>
      </c>
      <c r="N3" t="s">
        <v>363</v>
      </c>
      <c r="O3" s="149">
        <v>3.7829594891571632</v>
      </c>
      <c r="P3">
        <v>0.75</v>
      </c>
      <c r="Q3" t="s">
        <v>363</v>
      </c>
      <c r="R3" t="s">
        <v>1509</v>
      </c>
      <c r="S3">
        <v>0.7</v>
      </c>
    </row>
    <row r="4" spans="1:19" x14ac:dyDescent="0.3">
      <c r="A4" t="s">
        <v>722</v>
      </c>
      <c r="B4" t="s">
        <v>358</v>
      </c>
      <c r="C4" t="s">
        <v>374</v>
      </c>
      <c r="D4" t="s">
        <v>360</v>
      </c>
      <c r="E4" t="s">
        <v>180</v>
      </c>
      <c r="F4" t="s">
        <v>639</v>
      </c>
      <c r="G4">
        <v>1</v>
      </c>
      <c r="H4" t="s">
        <v>640</v>
      </c>
      <c r="I4" s="134">
        <v>45849</v>
      </c>
      <c r="J4" s="134"/>
      <c r="K4" t="s">
        <v>363</v>
      </c>
      <c r="L4">
        <v>5.43</v>
      </c>
      <c r="M4">
        <v>6.1200000000000002E-4</v>
      </c>
      <c r="N4" t="s">
        <v>363</v>
      </c>
      <c r="O4" s="149">
        <v>3.7829594891571632</v>
      </c>
      <c r="P4">
        <v>0.75</v>
      </c>
      <c r="Q4" t="s">
        <v>363</v>
      </c>
      <c r="R4" t="s">
        <v>1509</v>
      </c>
      <c r="S4">
        <v>0.7</v>
      </c>
    </row>
    <row r="5" spans="1:19" x14ac:dyDescent="0.3">
      <c r="A5" t="s">
        <v>722</v>
      </c>
      <c r="B5" t="s">
        <v>358</v>
      </c>
      <c r="C5" t="s">
        <v>374</v>
      </c>
      <c r="D5" t="s">
        <v>360</v>
      </c>
      <c r="E5" t="s">
        <v>216</v>
      </c>
      <c r="F5" t="s">
        <v>657</v>
      </c>
      <c r="G5">
        <v>1</v>
      </c>
      <c r="H5" t="s">
        <v>658</v>
      </c>
      <c r="I5" s="134">
        <v>45849</v>
      </c>
      <c r="J5" s="134"/>
      <c r="K5" t="s">
        <v>363</v>
      </c>
      <c r="L5">
        <v>6.43</v>
      </c>
      <c r="M5">
        <v>7.0200000000000004E-4</v>
      </c>
      <c r="N5" t="s">
        <v>363</v>
      </c>
      <c r="O5" s="149">
        <v>3.7829594891571632</v>
      </c>
      <c r="P5">
        <v>0.75</v>
      </c>
      <c r="Q5" t="s">
        <v>363</v>
      </c>
      <c r="R5" t="s">
        <v>1509</v>
      </c>
      <c r="S5">
        <v>0.7</v>
      </c>
    </row>
    <row r="6" spans="1:19" x14ac:dyDescent="0.3">
      <c r="A6" t="s">
        <v>722</v>
      </c>
      <c r="B6" t="s">
        <v>358</v>
      </c>
      <c r="C6" t="s">
        <v>374</v>
      </c>
      <c r="D6" t="s">
        <v>360</v>
      </c>
      <c r="E6" t="s">
        <v>232</v>
      </c>
      <c r="F6" t="s">
        <v>665</v>
      </c>
      <c r="G6">
        <v>1</v>
      </c>
      <c r="H6" t="s">
        <v>666</v>
      </c>
      <c r="I6" s="134">
        <v>45849</v>
      </c>
      <c r="J6" s="134"/>
      <c r="K6" t="s">
        <v>363</v>
      </c>
      <c r="L6">
        <v>4.21</v>
      </c>
      <c r="M6">
        <v>5.3300000000000005E-4</v>
      </c>
      <c r="N6" t="s">
        <v>363</v>
      </c>
      <c r="O6" s="149">
        <v>3.7829594891571632</v>
      </c>
      <c r="P6">
        <v>0.75</v>
      </c>
      <c r="Q6" t="s">
        <v>363</v>
      </c>
      <c r="R6" t="s">
        <v>1509</v>
      </c>
      <c r="S6">
        <v>0.7</v>
      </c>
    </row>
    <row r="7" spans="1:19" x14ac:dyDescent="0.3">
      <c r="A7" t="s">
        <v>722</v>
      </c>
      <c r="B7" t="s">
        <v>358</v>
      </c>
      <c r="C7" t="s">
        <v>374</v>
      </c>
      <c r="D7" t="s">
        <v>360</v>
      </c>
      <c r="E7" t="s">
        <v>264</v>
      </c>
      <c r="F7" t="s">
        <v>681</v>
      </c>
      <c r="G7">
        <v>1</v>
      </c>
      <c r="H7" t="s">
        <v>682</v>
      </c>
      <c r="I7" s="134">
        <v>45849</v>
      </c>
      <c r="J7" s="134"/>
      <c r="K7" t="s">
        <v>363</v>
      </c>
      <c r="L7">
        <v>4.5999999999999996</v>
      </c>
      <c r="M7">
        <v>5.5800000000000001E-4</v>
      </c>
      <c r="N7" t="s">
        <v>363</v>
      </c>
      <c r="O7" s="149">
        <v>3.7829594891571632</v>
      </c>
      <c r="P7">
        <v>0.75</v>
      </c>
      <c r="Q7" t="s">
        <v>363</v>
      </c>
      <c r="R7" t="s">
        <v>1509</v>
      </c>
      <c r="S7">
        <v>0.7</v>
      </c>
    </row>
    <row r="8" spans="1:19" x14ac:dyDescent="0.3">
      <c r="A8" t="s">
        <v>722</v>
      </c>
      <c r="B8" t="s">
        <v>358</v>
      </c>
      <c r="C8" t="s">
        <v>374</v>
      </c>
      <c r="D8" t="s">
        <v>360</v>
      </c>
      <c r="E8" t="s">
        <v>312</v>
      </c>
      <c r="F8" t="s">
        <v>705</v>
      </c>
      <c r="G8">
        <v>1</v>
      </c>
      <c r="H8" t="s">
        <v>706</v>
      </c>
      <c r="I8" s="134">
        <v>45849</v>
      </c>
      <c r="J8" s="134"/>
      <c r="K8" t="s">
        <v>363</v>
      </c>
      <c r="L8">
        <v>7.62</v>
      </c>
      <c r="M8">
        <v>7.6300000000000001E-4</v>
      </c>
      <c r="N8" t="s">
        <v>363</v>
      </c>
      <c r="O8" s="149">
        <v>3.7829594891571632</v>
      </c>
      <c r="P8">
        <v>0.75</v>
      </c>
      <c r="Q8" t="s">
        <v>363</v>
      </c>
      <c r="R8" t="s">
        <v>1509</v>
      </c>
      <c r="S8">
        <v>0.7</v>
      </c>
    </row>
    <row r="9" spans="1:19" x14ac:dyDescent="0.3">
      <c r="A9" t="s">
        <v>722</v>
      </c>
      <c r="B9" t="s">
        <v>358</v>
      </c>
      <c r="C9" t="s">
        <v>374</v>
      </c>
      <c r="D9" t="s">
        <v>360</v>
      </c>
      <c r="E9" t="s">
        <v>208</v>
      </c>
      <c r="F9" t="s">
        <v>653</v>
      </c>
      <c r="G9">
        <v>1</v>
      </c>
      <c r="H9" t="s">
        <v>654</v>
      </c>
      <c r="I9" s="134">
        <v>45849</v>
      </c>
      <c r="J9" s="134"/>
      <c r="K9" t="s">
        <v>363</v>
      </c>
      <c r="L9">
        <v>5.98</v>
      </c>
      <c r="M9">
        <v>6.7400000000000001E-4</v>
      </c>
      <c r="N9" t="s">
        <v>363</v>
      </c>
      <c r="O9" s="149">
        <v>3.7829594891571632</v>
      </c>
      <c r="P9">
        <v>0.75</v>
      </c>
      <c r="Q9" t="s">
        <v>363</v>
      </c>
      <c r="R9" t="s">
        <v>1509</v>
      </c>
      <c r="S9">
        <v>0.7</v>
      </c>
    </row>
    <row r="10" spans="1:19" x14ac:dyDescent="0.3">
      <c r="A10" t="s">
        <v>722</v>
      </c>
      <c r="B10" t="s">
        <v>358</v>
      </c>
      <c r="C10" t="s">
        <v>374</v>
      </c>
      <c r="D10" t="s">
        <v>360</v>
      </c>
      <c r="E10" t="s">
        <v>304</v>
      </c>
      <c r="F10" t="s">
        <v>701</v>
      </c>
      <c r="G10">
        <v>1</v>
      </c>
      <c r="H10" t="s">
        <v>702</v>
      </c>
      <c r="I10" s="134">
        <v>45849</v>
      </c>
      <c r="J10" s="134"/>
      <c r="K10" t="s">
        <v>363</v>
      </c>
      <c r="L10">
        <v>4.97</v>
      </c>
      <c r="M10">
        <v>4.9799999999999996E-4</v>
      </c>
      <c r="N10" t="s">
        <v>363</v>
      </c>
      <c r="O10" s="149">
        <v>3.7829594891571632</v>
      </c>
      <c r="P10">
        <v>0.75</v>
      </c>
      <c r="Q10" t="s">
        <v>363</v>
      </c>
      <c r="R10" t="s">
        <v>1509</v>
      </c>
      <c r="S10">
        <v>0.7</v>
      </c>
    </row>
    <row r="11" spans="1:19" x14ac:dyDescent="0.3">
      <c r="A11" t="s">
        <v>722</v>
      </c>
      <c r="B11" t="s">
        <v>358</v>
      </c>
      <c r="C11" t="s">
        <v>374</v>
      </c>
      <c r="D11" t="s">
        <v>360</v>
      </c>
      <c r="E11" t="s">
        <v>188</v>
      </c>
      <c r="F11" t="s">
        <v>643</v>
      </c>
      <c r="G11">
        <v>1</v>
      </c>
      <c r="H11" t="s">
        <v>644</v>
      </c>
      <c r="I11" s="134">
        <v>45849</v>
      </c>
      <c r="J11" s="134"/>
      <c r="K11" t="s">
        <v>363</v>
      </c>
      <c r="L11">
        <v>2.59</v>
      </c>
      <c r="M11">
        <v>1.3100000000000001E-4</v>
      </c>
      <c r="N11" t="s">
        <v>363</v>
      </c>
      <c r="O11" s="149">
        <v>3.7829594891571632</v>
      </c>
      <c r="P11">
        <v>0.75</v>
      </c>
      <c r="Q11" t="s">
        <v>363</v>
      </c>
      <c r="R11" t="s">
        <v>1509</v>
      </c>
      <c r="S11">
        <v>0.7</v>
      </c>
    </row>
    <row r="12" spans="1:19" x14ac:dyDescent="0.3">
      <c r="A12" t="s">
        <v>722</v>
      </c>
      <c r="B12" t="s">
        <v>358</v>
      </c>
      <c r="C12" t="s">
        <v>374</v>
      </c>
      <c r="D12" t="s">
        <v>360</v>
      </c>
      <c r="E12" t="s">
        <v>328</v>
      </c>
      <c r="F12" t="s">
        <v>713</v>
      </c>
      <c r="G12">
        <v>1</v>
      </c>
      <c r="H12" t="s">
        <v>714</v>
      </c>
      <c r="I12" s="134">
        <v>45849</v>
      </c>
      <c r="J12" s="134"/>
      <c r="K12" t="s">
        <v>363</v>
      </c>
      <c r="L12">
        <v>3.15</v>
      </c>
      <c r="M12">
        <v>1.5899999999999999E-4</v>
      </c>
      <c r="N12" t="s">
        <v>363</v>
      </c>
      <c r="O12" s="149">
        <v>3.7829594891571632</v>
      </c>
      <c r="P12">
        <v>0.75</v>
      </c>
      <c r="Q12" t="s">
        <v>363</v>
      </c>
      <c r="R12" t="s">
        <v>1509</v>
      </c>
      <c r="S12">
        <v>0.7</v>
      </c>
    </row>
    <row r="13" spans="1:19" x14ac:dyDescent="0.3">
      <c r="A13" t="s">
        <v>722</v>
      </c>
      <c r="B13" t="s">
        <v>358</v>
      </c>
      <c r="C13" t="s">
        <v>374</v>
      </c>
      <c r="D13" t="s">
        <v>360</v>
      </c>
      <c r="E13" t="s">
        <v>224</v>
      </c>
      <c r="F13" t="s">
        <v>661</v>
      </c>
      <c r="G13">
        <v>1</v>
      </c>
      <c r="H13" t="s">
        <v>662</v>
      </c>
      <c r="I13" s="134">
        <v>45849</v>
      </c>
      <c r="J13" s="134"/>
      <c r="K13" t="s">
        <v>363</v>
      </c>
      <c r="L13">
        <v>7.94</v>
      </c>
      <c r="M13">
        <v>8.9400000000000005E-4</v>
      </c>
      <c r="N13" t="s">
        <v>363</v>
      </c>
      <c r="O13" s="149">
        <v>3.7829594891571632</v>
      </c>
      <c r="P13">
        <v>0.75</v>
      </c>
      <c r="Q13" t="s">
        <v>363</v>
      </c>
      <c r="R13" t="s">
        <v>1509</v>
      </c>
      <c r="S13">
        <v>0.7</v>
      </c>
    </row>
    <row r="14" spans="1:19" x14ac:dyDescent="0.3">
      <c r="A14" t="s">
        <v>722</v>
      </c>
      <c r="B14" t="s">
        <v>358</v>
      </c>
      <c r="C14" t="s">
        <v>374</v>
      </c>
      <c r="D14" t="s">
        <v>360</v>
      </c>
      <c r="E14" t="s">
        <v>248</v>
      </c>
      <c r="F14" t="s">
        <v>673</v>
      </c>
      <c r="G14">
        <v>1</v>
      </c>
      <c r="H14" t="s">
        <v>674</v>
      </c>
      <c r="I14" s="134">
        <v>45849</v>
      </c>
      <c r="J14" s="134"/>
      <c r="K14" t="s">
        <v>363</v>
      </c>
      <c r="L14">
        <v>3.41</v>
      </c>
      <c r="M14">
        <v>3.4099999999999999E-4</v>
      </c>
      <c r="N14" t="s">
        <v>363</v>
      </c>
      <c r="O14" s="149">
        <v>3.7829594891571632</v>
      </c>
      <c r="P14">
        <v>0.75</v>
      </c>
      <c r="Q14" t="s">
        <v>363</v>
      </c>
      <c r="R14" t="s">
        <v>1509</v>
      </c>
      <c r="S14">
        <v>0.7</v>
      </c>
    </row>
    <row r="15" spans="1:19" x14ac:dyDescent="0.3">
      <c r="A15" t="s">
        <v>722</v>
      </c>
      <c r="B15" t="s">
        <v>358</v>
      </c>
      <c r="C15" t="s">
        <v>374</v>
      </c>
      <c r="D15" t="s">
        <v>360</v>
      </c>
      <c r="E15" t="s">
        <v>256</v>
      </c>
      <c r="F15" t="s">
        <v>677</v>
      </c>
      <c r="G15">
        <v>1</v>
      </c>
      <c r="H15" t="s">
        <v>678</v>
      </c>
      <c r="I15" s="134">
        <v>45849</v>
      </c>
      <c r="J15" s="134"/>
      <c r="K15" t="s">
        <v>363</v>
      </c>
      <c r="L15">
        <v>9.94</v>
      </c>
      <c r="M15">
        <v>1.1199999999999999E-3</v>
      </c>
      <c r="N15" t="s">
        <v>363</v>
      </c>
      <c r="O15" s="149">
        <v>3.7829594891571632</v>
      </c>
      <c r="P15">
        <v>0.75</v>
      </c>
      <c r="Q15" t="s">
        <v>363</v>
      </c>
      <c r="R15" t="s">
        <v>1509</v>
      </c>
      <c r="S15">
        <v>0.7</v>
      </c>
    </row>
    <row r="16" spans="1:19" x14ac:dyDescent="0.3">
      <c r="A16" t="s">
        <v>722</v>
      </c>
      <c r="B16" t="s">
        <v>358</v>
      </c>
      <c r="C16" t="s">
        <v>374</v>
      </c>
      <c r="D16" t="s">
        <v>360</v>
      </c>
      <c r="E16" t="s">
        <v>272</v>
      </c>
      <c r="F16" t="s">
        <v>685</v>
      </c>
      <c r="G16">
        <v>1</v>
      </c>
      <c r="H16" t="s">
        <v>686</v>
      </c>
      <c r="I16" s="134">
        <v>45849</v>
      </c>
      <c r="J16" s="134"/>
      <c r="K16" t="s">
        <v>363</v>
      </c>
      <c r="L16">
        <v>7.36</v>
      </c>
      <c r="M16">
        <v>9.5200000000000005E-4</v>
      </c>
      <c r="N16" t="s">
        <v>363</v>
      </c>
      <c r="O16" s="149">
        <v>3.7829594891571632</v>
      </c>
      <c r="P16">
        <v>0.75</v>
      </c>
      <c r="Q16" t="s">
        <v>363</v>
      </c>
      <c r="R16" t="s">
        <v>1509</v>
      </c>
      <c r="S16">
        <v>0.7</v>
      </c>
    </row>
    <row r="17" spans="1:19" x14ac:dyDescent="0.3">
      <c r="A17" t="s">
        <v>722</v>
      </c>
      <c r="B17" t="s">
        <v>358</v>
      </c>
      <c r="C17" t="s">
        <v>374</v>
      </c>
      <c r="D17" t="s">
        <v>360</v>
      </c>
      <c r="E17" t="s">
        <v>280</v>
      </c>
      <c r="F17" t="s">
        <v>689</v>
      </c>
      <c r="G17">
        <v>1</v>
      </c>
      <c r="H17" t="s">
        <v>690</v>
      </c>
      <c r="I17" s="134">
        <v>45849</v>
      </c>
      <c r="J17" s="134"/>
      <c r="K17" t="s">
        <v>363</v>
      </c>
      <c r="L17">
        <v>4.3499999999999996</v>
      </c>
      <c r="M17">
        <v>5.5000000000000003E-4</v>
      </c>
      <c r="N17" t="s">
        <v>363</v>
      </c>
      <c r="O17" s="149">
        <v>3.7829594891571632</v>
      </c>
      <c r="P17">
        <v>0.75</v>
      </c>
      <c r="Q17" t="s">
        <v>363</v>
      </c>
      <c r="R17" t="s">
        <v>1509</v>
      </c>
      <c r="S17">
        <v>0.7</v>
      </c>
    </row>
    <row r="18" spans="1:19" x14ac:dyDescent="0.3">
      <c r="A18" t="s">
        <v>722</v>
      </c>
      <c r="B18" t="s">
        <v>358</v>
      </c>
      <c r="C18" t="s">
        <v>374</v>
      </c>
      <c r="D18" t="s">
        <v>360</v>
      </c>
      <c r="E18" t="s">
        <v>336</v>
      </c>
      <c r="F18" t="s">
        <v>717</v>
      </c>
      <c r="G18">
        <v>1</v>
      </c>
      <c r="H18" t="s">
        <v>718</v>
      </c>
      <c r="I18" s="134">
        <v>45849</v>
      </c>
      <c r="J18" s="134"/>
      <c r="K18" t="s">
        <v>363</v>
      </c>
      <c r="L18">
        <v>5.21</v>
      </c>
      <c r="M18">
        <v>7.76E-4</v>
      </c>
      <c r="N18" t="s">
        <v>363</v>
      </c>
      <c r="O18" s="149">
        <v>3.7829594891571632</v>
      </c>
      <c r="P18">
        <v>0.75</v>
      </c>
      <c r="Q18" t="s">
        <v>363</v>
      </c>
      <c r="R18" t="s">
        <v>1509</v>
      </c>
      <c r="S18">
        <v>0.7</v>
      </c>
    </row>
    <row r="19" spans="1:19" x14ac:dyDescent="0.3">
      <c r="A19" t="s">
        <v>722</v>
      </c>
      <c r="B19" t="s">
        <v>358</v>
      </c>
      <c r="C19" t="s">
        <v>374</v>
      </c>
      <c r="D19" t="s">
        <v>360</v>
      </c>
      <c r="E19" t="s">
        <v>320</v>
      </c>
      <c r="F19" t="s">
        <v>709</v>
      </c>
      <c r="G19">
        <v>1</v>
      </c>
      <c r="H19" t="s">
        <v>710</v>
      </c>
      <c r="I19" s="134">
        <v>45849</v>
      </c>
      <c r="J19" s="134"/>
      <c r="K19" t="s">
        <v>363</v>
      </c>
      <c r="L19">
        <v>6.47</v>
      </c>
      <c r="M19">
        <v>6.4700000000000001E-4</v>
      </c>
      <c r="N19" t="s">
        <v>363</v>
      </c>
      <c r="O19" s="149">
        <v>3.7829594891571632</v>
      </c>
      <c r="P19">
        <v>0.75</v>
      </c>
      <c r="Q19" t="s">
        <v>363</v>
      </c>
      <c r="R19" t="s">
        <v>1509</v>
      </c>
      <c r="S19">
        <v>0.7</v>
      </c>
    </row>
    <row r="20" spans="1:19" x14ac:dyDescent="0.3">
      <c r="A20" t="s">
        <v>722</v>
      </c>
      <c r="B20" t="s">
        <v>358</v>
      </c>
      <c r="C20" t="s">
        <v>374</v>
      </c>
      <c r="D20" t="s">
        <v>360</v>
      </c>
      <c r="E20" t="s">
        <v>200</v>
      </c>
      <c r="F20" t="s">
        <v>649</v>
      </c>
      <c r="G20">
        <v>1</v>
      </c>
      <c r="H20" t="s">
        <v>650</v>
      </c>
      <c r="I20" s="134">
        <v>45849</v>
      </c>
      <c r="J20" s="134"/>
      <c r="K20" t="s">
        <v>363</v>
      </c>
      <c r="L20">
        <v>7.94</v>
      </c>
      <c r="M20">
        <v>8.9400000000000005E-4</v>
      </c>
      <c r="N20" t="s">
        <v>363</v>
      </c>
      <c r="O20" s="149">
        <v>3.7829594891571632</v>
      </c>
      <c r="P20">
        <v>0.75</v>
      </c>
      <c r="Q20" t="s">
        <v>363</v>
      </c>
      <c r="R20" t="s">
        <v>1509</v>
      </c>
      <c r="S20">
        <v>0.7</v>
      </c>
    </row>
    <row r="21" spans="1:19" x14ac:dyDescent="0.3">
      <c r="A21" t="s">
        <v>722</v>
      </c>
      <c r="B21" t="s">
        <v>358</v>
      </c>
      <c r="C21" t="s">
        <v>374</v>
      </c>
      <c r="D21" t="s">
        <v>360</v>
      </c>
      <c r="E21" t="s">
        <v>296</v>
      </c>
      <c r="F21" t="s">
        <v>697</v>
      </c>
      <c r="G21">
        <v>1</v>
      </c>
      <c r="H21" t="s">
        <v>698</v>
      </c>
      <c r="I21" s="134">
        <v>45849</v>
      </c>
      <c r="J21" s="134"/>
      <c r="K21" t="s">
        <v>363</v>
      </c>
      <c r="L21">
        <v>7.21</v>
      </c>
      <c r="M21">
        <v>7.2099999999999996E-4</v>
      </c>
      <c r="N21" t="s">
        <v>363</v>
      </c>
      <c r="O21" s="149">
        <v>3.7829594891571632</v>
      </c>
      <c r="P21">
        <v>0.75</v>
      </c>
      <c r="Q21" t="s">
        <v>363</v>
      </c>
      <c r="R21" t="s">
        <v>1509</v>
      </c>
      <c r="S21">
        <v>0.7</v>
      </c>
    </row>
    <row r="22" spans="1:19" x14ac:dyDescent="0.3">
      <c r="A22" t="s">
        <v>722</v>
      </c>
      <c r="B22" t="s">
        <v>358</v>
      </c>
      <c r="C22" t="s">
        <v>374</v>
      </c>
      <c r="D22" t="s">
        <v>360</v>
      </c>
      <c r="E22" t="s">
        <v>240</v>
      </c>
      <c r="F22" t="s">
        <v>669</v>
      </c>
      <c r="G22">
        <v>1</v>
      </c>
      <c r="H22" t="s">
        <v>670</v>
      </c>
      <c r="I22" s="134">
        <v>45849</v>
      </c>
      <c r="J22" s="134"/>
      <c r="K22" t="s">
        <v>363</v>
      </c>
      <c r="L22">
        <v>3.61</v>
      </c>
      <c r="M22">
        <v>4.57E-4</v>
      </c>
      <c r="N22" t="s">
        <v>363</v>
      </c>
      <c r="O22" s="149">
        <v>3.7829594891571632</v>
      </c>
      <c r="P22">
        <v>0.75</v>
      </c>
      <c r="Q22" t="s">
        <v>363</v>
      </c>
      <c r="R22" t="s">
        <v>1509</v>
      </c>
      <c r="S22">
        <v>0.7</v>
      </c>
    </row>
    <row r="23" spans="1:19" x14ac:dyDescent="0.3">
      <c r="A23" t="s">
        <v>722</v>
      </c>
      <c r="B23" t="s">
        <v>358</v>
      </c>
      <c r="C23" t="s">
        <v>374</v>
      </c>
      <c r="D23" t="s">
        <v>360</v>
      </c>
      <c r="E23" t="s">
        <v>192</v>
      </c>
      <c r="F23" t="s">
        <v>645</v>
      </c>
      <c r="G23">
        <v>1</v>
      </c>
      <c r="H23" t="s">
        <v>646</v>
      </c>
      <c r="I23" s="134">
        <v>45849</v>
      </c>
      <c r="J23" s="134"/>
      <c r="K23" t="s">
        <v>363</v>
      </c>
      <c r="L23">
        <v>6.08</v>
      </c>
      <c r="M23">
        <v>7.3700000000000002E-4</v>
      </c>
      <c r="N23" t="s">
        <v>363</v>
      </c>
      <c r="O23" s="149">
        <v>3.7829594891571632</v>
      </c>
      <c r="P23">
        <v>0.75</v>
      </c>
      <c r="Q23" t="s">
        <v>363</v>
      </c>
      <c r="R23" t="s">
        <v>1509</v>
      </c>
      <c r="S23">
        <v>0.7</v>
      </c>
    </row>
    <row r="24" spans="1:19" x14ac:dyDescent="0.3">
      <c r="A24" t="s">
        <v>722</v>
      </c>
      <c r="B24" t="s">
        <v>358</v>
      </c>
      <c r="C24" t="s">
        <v>374</v>
      </c>
      <c r="D24" t="s">
        <v>360</v>
      </c>
      <c r="E24" t="s">
        <v>289</v>
      </c>
      <c r="F24" t="s">
        <v>435</v>
      </c>
      <c r="G24">
        <v>1</v>
      </c>
      <c r="H24" t="s">
        <v>436</v>
      </c>
      <c r="I24" s="134">
        <v>45849</v>
      </c>
      <c r="J24" s="134"/>
      <c r="K24" t="s">
        <v>363</v>
      </c>
      <c r="L24">
        <v>4.5599999999999996</v>
      </c>
      <c r="M24">
        <v>1.27E-4</v>
      </c>
      <c r="N24" t="s">
        <v>363</v>
      </c>
      <c r="O24" s="149">
        <v>4.0534561062023569</v>
      </c>
      <c r="P24">
        <v>1</v>
      </c>
      <c r="Q24" t="s">
        <v>363</v>
      </c>
      <c r="R24" t="s">
        <v>1509</v>
      </c>
      <c r="S24">
        <v>0.7</v>
      </c>
    </row>
    <row r="25" spans="1:19" x14ac:dyDescent="0.3">
      <c r="A25" t="s">
        <v>722</v>
      </c>
      <c r="B25" t="s">
        <v>358</v>
      </c>
      <c r="C25" t="s">
        <v>374</v>
      </c>
      <c r="D25" t="s">
        <v>360</v>
      </c>
      <c r="E25" t="s">
        <v>145</v>
      </c>
      <c r="F25" t="s">
        <v>377</v>
      </c>
      <c r="G25">
        <v>1</v>
      </c>
      <c r="H25" t="s">
        <v>378</v>
      </c>
      <c r="I25" s="134">
        <v>45849</v>
      </c>
      <c r="J25" s="134"/>
      <c r="K25" t="s">
        <v>363</v>
      </c>
      <c r="L25">
        <v>5.98</v>
      </c>
      <c r="M25">
        <v>1.13E-4</v>
      </c>
      <c r="N25" t="s">
        <v>363</v>
      </c>
      <c r="O25" s="149">
        <v>4.0534561062023569</v>
      </c>
      <c r="P25">
        <v>1</v>
      </c>
      <c r="Q25" t="s">
        <v>363</v>
      </c>
      <c r="R25" t="s">
        <v>1509</v>
      </c>
      <c r="S25">
        <v>0.7</v>
      </c>
    </row>
    <row r="26" spans="1:19" x14ac:dyDescent="0.3">
      <c r="A26" t="s">
        <v>722</v>
      </c>
      <c r="B26" t="s">
        <v>358</v>
      </c>
      <c r="C26" t="s">
        <v>374</v>
      </c>
      <c r="D26" t="s">
        <v>360</v>
      </c>
      <c r="E26" t="s">
        <v>181</v>
      </c>
      <c r="F26" t="s">
        <v>381</v>
      </c>
      <c r="G26">
        <v>1</v>
      </c>
      <c r="H26" t="s">
        <v>382</v>
      </c>
      <c r="I26" s="134">
        <v>45849</v>
      </c>
      <c r="J26" s="134"/>
      <c r="K26" t="s">
        <v>363</v>
      </c>
      <c r="L26">
        <v>5.43</v>
      </c>
      <c r="M26">
        <v>1.13E-4</v>
      </c>
      <c r="N26" t="s">
        <v>363</v>
      </c>
      <c r="O26" s="149">
        <v>4.0534561062023569</v>
      </c>
      <c r="P26">
        <v>1</v>
      </c>
      <c r="Q26" t="s">
        <v>363</v>
      </c>
      <c r="R26" t="s">
        <v>1509</v>
      </c>
      <c r="S26">
        <v>0.7</v>
      </c>
    </row>
    <row r="27" spans="1:19" x14ac:dyDescent="0.3">
      <c r="A27" t="s">
        <v>722</v>
      </c>
      <c r="B27" t="s">
        <v>358</v>
      </c>
      <c r="C27" t="s">
        <v>374</v>
      </c>
      <c r="D27" t="s">
        <v>360</v>
      </c>
      <c r="E27" t="s">
        <v>217</v>
      </c>
      <c r="F27" t="s">
        <v>399</v>
      </c>
      <c r="G27">
        <v>1</v>
      </c>
      <c r="H27" t="s">
        <v>400</v>
      </c>
      <c r="I27" s="134">
        <v>45849</v>
      </c>
      <c r="J27" s="134"/>
      <c r="K27" t="s">
        <v>363</v>
      </c>
      <c r="L27">
        <v>6.43</v>
      </c>
      <c r="M27">
        <v>1.0900000000000001E-4</v>
      </c>
      <c r="N27" t="s">
        <v>363</v>
      </c>
      <c r="O27" s="149">
        <v>4.0534561062023569</v>
      </c>
      <c r="P27">
        <v>1</v>
      </c>
      <c r="Q27" t="s">
        <v>363</v>
      </c>
      <c r="R27" t="s">
        <v>1509</v>
      </c>
      <c r="S27">
        <v>0.7</v>
      </c>
    </row>
    <row r="28" spans="1:19" x14ac:dyDescent="0.3">
      <c r="A28" t="s">
        <v>722</v>
      </c>
      <c r="B28" t="s">
        <v>358</v>
      </c>
      <c r="C28" t="s">
        <v>374</v>
      </c>
      <c r="D28" t="s">
        <v>360</v>
      </c>
      <c r="E28" t="s">
        <v>233</v>
      </c>
      <c r="F28" t="s">
        <v>407</v>
      </c>
      <c r="G28">
        <v>1</v>
      </c>
      <c r="H28" t="s">
        <v>408</v>
      </c>
      <c r="I28" s="134">
        <v>45849</v>
      </c>
      <c r="J28" s="134"/>
      <c r="K28" t="s">
        <v>363</v>
      </c>
      <c r="L28">
        <v>4.21</v>
      </c>
      <c r="M28">
        <v>1.27E-4</v>
      </c>
      <c r="N28" t="s">
        <v>363</v>
      </c>
      <c r="O28" s="149">
        <v>4.0534561062023569</v>
      </c>
      <c r="P28">
        <v>1</v>
      </c>
      <c r="Q28" t="s">
        <v>363</v>
      </c>
      <c r="R28" t="s">
        <v>1509</v>
      </c>
      <c r="S28">
        <v>0.7</v>
      </c>
    </row>
    <row r="29" spans="1:19" x14ac:dyDescent="0.3">
      <c r="A29" t="s">
        <v>722</v>
      </c>
      <c r="B29" t="s">
        <v>358</v>
      </c>
      <c r="C29" t="s">
        <v>374</v>
      </c>
      <c r="D29" t="s">
        <v>360</v>
      </c>
      <c r="E29" t="s">
        <v>265</v>
      </c>
      <c r="F29" t="s">
        <v>423</v>
      </c>
      <c r="G29">
        <v>1</v>
      </c>
      <c r="H29" t="s">
        <v>424</v>
      </c>
      <c r="I29" s="134">
        <v>45849</v>
      </c>
      <c r="J29" s="134"/>
      <c r="K29" t="s">
        <v>363</v>
      </c>
      <c r="L29">
        <v>4.5999999999999996</v>
      </c>
      <c r="M29">
        <v>1.21E-4</v>
      </c>
      <c r="N29" t="s">
        <v>363</v>
      </c>
      <c r="O29" s="149">
        <v>4.0534561062023569</v>
      </c>
      <c r="P29">
        <v>1</v>
      </c>
      <c r="Q29" t="s">
        <v>363</v>
      </c>
      <c r="R29" t="s">
        <v>1509</v>
      </c>
      <c r="S29">
        <v>0.7</v>
      </c>
    </row>
    <row r="30" spans="1:19" x14ac:dyDescent="0.3">
      <c r="A30" t="s">
        <v>722</v>
      </c>
      <c r="B30" t="s">
        <v>358</v>
      </c>
      <c r="C30" t="s">
        <v>374</v>
      </c>
      <c r="D30" t="s">
        <v>360</v>
      </c>
      <c r="E30" t="s">
        <v>313</v>
      </c>
      <c r="F30" t="s">
        <v>447</v>
      </c>
      <c r="G30">
        <v>1</v>
      </c>
      <c r="H30" t="s">
        <v>448</v>
      </c>
      <c r="I30" s="134">
        <v>45849</v>
      </c>
      <c r="J30" s="134"/>
      <c r="K30" t="s">
        <v>363</v>
      </c>
      <c r="L30">
        <v>7.62</v>
      </c>
      <c r="M30">
        <v>1E-4</v>
      </c>
      <c r="N30" t="s">
        <v>363</v>
      </c>
      <c r="O30" s="149">
        <v>4.0534561062023569</v>
      </c>
      <c r="P30">
        <v>1</v>
      </c>
      <c r="Q30" t="s">
        <v>363</v>
      </c>
      <c r="R30" t="s">
        <v>1509</v>
      </c>
      <c r="S30">
        <v>0.7</v>
      </c>
    </row>
    <row r="31" spans="1:19" x14ac:dyDescent="0.3">
      <c r="A31" t="s">
        <v>722</v>
      </c>
      <c r="B31" t="s">
        <v>358</v>
      </c>
      <c r="C31" t="s">
        <v>374</v>
      </c>
      <c r="D31" t="s">
        <v>360</v>
      </c>
      <c r="E31" t="s">
        <v>209</v>
      </c>
      <c r="F31" t="s">
        <v>395</v>
      </c>
      <c r="G31">
        <v>1</v>
      </c>
      <c r="H31" t="s">
        <v>396</v>
      </c>
      <c r="I31" s="134">
        <v>45849</v>
      </c>
      <c r="J31" s="134"/>
      <c r="K31" t="s">
        <v>363</v>
      </c>
      <c r="L31">
        <v>5.98</v>
      </c>
      <c r="M31">
        <v>1.13E-4</v>
      </c>
      <c r="N31" t="s">
        <v>363</v>
      </c>
      <c r="O31" s="149">
        <v>4.0534561062023569</v>
      </c>
      <c r="P31">
        <v>1</v>
      </c>
      <c r="Q31" t="s">
        <v>363</v>
      </c>
      <c r="R31" t="s">
        <v>1509</v>
      </c>
      <c r="S31">
        <v>0.7</v>
      </c>
    </row>
    <row r="32" spans="1:19" x14ac:dyDescent="0.3">
      <c r="A32" t="s">
        <v>722</v>
      </c>
      <c r="B32" t="s">
        <v>358</v>
      </c>
      <c r="C32" t="s">
        <v>374</v>
      </c>
      <c r="D32" t="s">
        <v>360</v>
      </c>
      <c r="E32" t="s">
        <v>305</v>
      </c>
      <c r="F32" t="s">
        <v>443</v>
      </c>
      <c r="G32">
        <v>1</v>
      </c>
      <c r="H32" t="s">
        <v>444</v>
      </c>
      <c r="I32" s="134">
        <v>45849</v>
      </c>
      <c r="J32" s="134"/>
      <c r="K32" t="s">
        <v>363</v>
      </c>
      <c r="L32">
        <v>4.97</v>
      </c>
      <c r="M32">
        <v>1E-4</v>
      </c>
      <c r="N32" t="s">
        <v>363</v>
      </c>
      <c r="O32" s="149">
        <v>4.0534561062023569</v>
      </c>
      <c r="P32">
        <v>1</v>
      </c>
      <c r="Q32" t="s">
        <v>363</v>
      </c>
      <c r="R32" t="s">
        <v>1509</v>
      </c>
      <c r="S32">
        <v>0.7</v>
      </c>
    </row>
    <row r="33" spans="1:19" x14ac:dyDescent="0.3">
      <c r="A33" t="s">
        <v>722</v>
      </c>
      <c r="B33" t="s">
        <v>358</v>
      </c>
      <c r="C33" t="s">
        <v>374</v>
      </c>
      <c r="D33" t="s">
        <v>360</v>
      </c>
      <c r="E33" t="s">
        <v>189</v>
      </c>
      <c r="F33" t="s">
        <v>385</v>
      </c>
      <c r="G33">
        <v>1</v>
      </c>
      <c r="H33" t="s">
        <v>386</v>
      </c>
      <c r="I33" s="134">
        <v>45849</v>
      </c>
      <c r="J33" s="134"/>
      <c r="K33" t="s">
        <v>363</v>
      </c>
      <c r="L33">
        <v>2.59</v>
      </c>
      <c r="M33">
        <v>5.0000000000000002E-5</v>
      </c>
      <c r="N33" t="s">
        <v>363</v>
      </c>
      <c r="O33" s="149">
        <v>4.0534561062023569</v>
      </c>
      <c r="P33">
        <v>1</v>
      </c>
      <c r="Q33" t="s">
        <v>363</v>
      </c>
      <c r="R33" t="s">
        <v>1509</v>
      </c>
      <c r="S33">
        <v>0.7</v>
      </c>
    </row>
    <row r="34" spans="1:19" x14ac:dyDescent="0.3">
      <c r="A34" t="s">
        <v>722</v>
      </c>
      <c r="B34" t="s">
        <v>358</v>
      </c>
      <c r="C34" t="s">
        <v>374</v>
      </c>
      <c r="D34" t="s">
        <v>360</v>
      </c>
      <c r="E34" t="s">
        <v>329</v>
      </c>
      <c r="F34" t="s">
        <v>455</v>
      </c>
      <c r="G34">
        <v>1</v>
      </c>
      <c r="H34" t="s">
        <v>456</v>
      </c>
      <c r="I34" s="134">
        <v>45849</v>
      </c>
      <c r="J34" s="134"/>
      <c r="K34" t="s">
        <v>363</v>
      </c>
      <c r="L34">
        <v>3.15</v>
      </c>
      <c r="M34">
        <v>5.0000000000000002E-5</v>
      </c>
      <c r="N34" t="s">
        <v>363</v>
      </c>
      <c r="O34" s="149">
        <v>4.0534561062023569</v>
      </c>
      <c r="P34">
        <v>1</v>
      </c>
      <c r="Q34" t="s">
        <v>363</v>
      </c>
      <c r="R34" t="s">
        <v>1509</v>
      </c>
      <c r="S34">
        <v>0.7</v>
      </c>
    </row>
    <row r="35" spans="1:19" x14ac:dyDescent="0.3">
      <c r="A35" t="s">
        <v>722</v>
      </c>
      <c r="B35" t="s">
        <v>358</v>
      </c>
      <c r="C35" t="s">
        <v>374</v>
      </c>
      <c r="D35" t="s">
        <v>360</v>
      </c>
      <c r="E35" t="s">
        <v>225</v>
      </c>
      <c r="F35" t="s">
        <v>403</v>
      </c>
      <c r="G35">
        <v>1</v>
      </c>
      <c r="H35" t="s">
        <v>404</v>
      </c>
      <c r="I35" s="134">
        <v>45849</v>
      </c>
      <c r="J35" s="134"/>
      <c r="K35" t="s">
        <v>363</v>
      </c>
      <c r="L35">
        <v>7.94</v>
      </c>
      <c r="M35">
        <v>1.13E-4</v>
      </c>
      <c r="N35" t="s">
        <v>363</v>
      </c>
      <c r="O35" s="149">
        <v>4.0534561062023569</v>
      </c>
      <c r="P35">
        <v>1</v>
      </c>
      <c r="Q35" t="s">
        <v>363</v>
      </c>
      <c r="R35" t="s">
        <v>1509</v>
      </c>
      <c r="S35">
        <v>0.7</v>
      </c>
    </row>
    <row r="36" spans="1:19" x14ac:dyDescent="0.3">
      <c r="A36" t="s">
        <v>722</v>
      </c>
      <c r="B36" t="s">
        <v>358</v>
      </c>
      <c r="C36" t="s">
        <v>374</v>
      </c>
      <c r="D36" t="s">
        <v>360</v>
      </c>
      <c r="E36" t="s">
        <v>249</v>
      </c>
      <c r="F36" t="s">
        <v>415</v>
      </c>
      <c r="G36">
        <v>1</v>
      </c>
      <c r="H36" t="s">
        <v>416</v>
      </c>
      <c r="I36" s="134">
        <v>45849</v>
      </c>
      <c r="J36" s="134"/>
      <c r="K36" t="s">
        <v>363</v>
      </c>
      <c r="L36">
        <v>3.41</v>
      </c>
      <c r="M36">
        <v>1E-4</v>
      </c>
      <c r="N36" t="s">
        <v>363</v>
      </c>
      <c r="O36" s="149">
        <v>4.0534561062023569</v>
      </c>
      <c r="P36">
        <v>1</v>
      </c>
      <c r="Q36" t="s">
        <v>363</v>
      </c>
      <c r="R36" t="s">
        <v>1509</v>
      </c>
      <c r="S36">
        <v>0.7</v>
      </c>
    </row>
    <row r="37" spans="1:19" x14ac:dyDescent="0.3">
      <c r="A37" t="s">
        <v>722</v>
      </c>
      <c r="B37" t="s">
        <v>358</v>
      </c>
      <c r="C37" t="s">
        <v>374</v>
      </c>
      <c r="D37" t="s">
        <v>360</v>
      </c>
      <c r="E37" t="s">
        <v>257</v>
      </c>
      <c r="F37" t="s">
        <v>419</v>
      </c>
      <c r="G37">
        <v>1</v>
      </c>
      <c r="H37" t="s">
        <v>420</v>
      </c>
      <c r="I37" s="134">
        <v>45849</v>
      </c>
      <c r="J37" s="134"/>
      <c r="K37" t="s">
        <v>363</v>
      </c>
      <c r="L37">
        <v>9.94</v>
      </c>
      <c r="M37">
        <v>1.13E-4</v>
      </c>
      <c r="N37" t="s">
        <v>363</v>
      </c>
      <c r="O37" s="149">
        <v>4.0534561062023569</v>
      </c>
      <c r="P37">
        <v>1</v>
      </c>
      <c r="Q37" t="s">
        <v>363</v>
      </c>
      <c r="R37" t="s">
        <v>1509</v>
      </c>
      <c r="S37">
        <v>0.7</v>
      </c>
    </row>
    <row r="38" spans="1:19" x14ac:dyDescent="0.3">
      <c r="A38" t="s">
        <v>722</v>
      </c>
      <c r="B38" t="s">
        <v>358</v>
      </c>
      <c r="C38" t="s">
        <v>374</v>
      </c>
      <c r="D38" t="s">
        <v>360</v>
      </c>
      <c r="E38" t="s">
        <v>273</v>
      </c>
      <c r="F38" t="s">
        <v>427</v>
      </c>
      <c r="G38">
        <v>1</v>
      </c>
      <c r="H38" t="s">
        <v>428</v>
      </c>
      <c r="I38" s="134">
        <v>45849</v>
      </c>
      <c r="J38" s="134"/>
      <c r="K38" t="s">
        <v>363</v>
      </c>
      <c r="L38">
        <v>7.36</v>
      </c>
      <c r="M38">
        <v>1.2899999999999999E-4</v>
      </c>
      <c r="N38" t="s">
        <v>363</v>
      </c>
      <c r="O38" s="149">
        <v>4.0534561062023569</v>
      </c>
      <c r="P38">
        <v>1</v>
      </c>
      <c r="Q38" t="s">
        <v>363</v>
      </c>
      <c r="R38" t="s">
        <v>1509</v>
      </c>
      <c r="S38">
        <v>0.7</v>
      </c>
    </row>
    <row r="39" spans="1:19" x14ac:dyDescent="0.3">
      <c r="A39" t="s">
        <v>722</v>
      </c>
      <c r="B39" t="s">
        <v>358</v>
      </c>
      <c r="C39" t="s">
        <v>374</v>
      </c>
      <c r="D39" t="s">
        <v>360</v>
      </c>
      <c r="E39" t="s">
        <v>281</v>
      </c>
      <c r="F39" t="s">
        <v>431</v>
      </c>
      <c r="G39">
        <v>1</v>
      </c>
      <c r="H39" t="s">
        <v>432</v>
      </c>
      <c r="I39" s="134">
        <v>45849</v>
      </c>
      <c r="J39" s="134"/>
      <c r="K39" t="s">
        <v>363</v>
      </c>
      <c r="L39">
        <v>4.3499999999999996</v>
      </c>
      <c r="M39">
        <v>1.27E-4</v>
      </c>
      <c r="N39" t="s">
        <v>363</v>
      </c>
      <c r="O39" s="149">
        <v>4.0534561062023569</v>
      </c>
      <c r="P39">
        <v>1</v>
      </c>
      <c r="Q39" t="s">
        <v>363</v>
      </c>
      <c r="R39" t="s">
        <v>1509</v>
      </c>
      <c r="S39">
        <v>0.7</v>
      </c>
    </row>
    <row r="40" spans="1:19" x14ac:dyDescent="0.3">
      <c r="A40" t="s">
        <v>722</v>
      </c>
      <c r="B40" t="s">
        <v>358</v>
      </c>
      <c r="C40" t="s">
        <v>374</v>
      </c>
      <c r="D40" t="s">
        <v>360</v>
      </c>
      <c r="E40" t="s">
        <v>337</v>
      </c>
      <c r="F40" t="s">
        <v>459</v>
      </c>
      <c r="G40">
        <v>1</v>
      </c>
      <c r="H40" t="s">
        <v>460</v>
      </c>
      <c r="I40" s="134">
        <v>45849</v>
      </c>
      <c r="J40" s="134"/>
      <c r="K40" t="s">
        <v>363</v>
      </c>
      <c r="L40">
        <v>5.21</v>
      </c>
      <c r="M40">
        <v>1.4899999999999999E-4</v>
      </c>
      <c r="N40" t="s">
        <v>363</v>
      </c>
      <c r="O40" s="149">
        <v>4.0534561062023569</v>
      </c>
      <c r="P40">
        <v>1</v>
      </c>
      <c r="Q40" t="s">
        <v>363</v>
      </c>
      <c r="R40" t="s">
        <v>1509</v>
      </c>
      <c r="S40">
        <v>0.7</v>
      </c>
    </row>
    <row r="41" spans="1:19" x14ac:dyDescent="0.3">
      <c r="A41" t="s">
        <v>722</v>
      </c>
      <c r="B41" t="s">
        <v>358</v>
      </c>
      <c r="C41" t="s">
        <v>374</v>
      </c>
      <c r="D41" t="s">
        <v>360</v>
      </c>
      <c r="E41" t="s">
        <v>321</v>
      </c>
      <c r="F41" t="s">
        <v>451</v>
      </c>
      <c r="G41">
        <v>1</v>
      </c>
      <c r="H41" t="s">
        <v>452</v>
      </c>
      <c r="I41" s="134">
        <v>45849</v>
      </c>
      <c r="J41" s="134"/>
      <c r="K41" t="s">
        <v>363</v>
      </c>
      <c r="L41">
        <v>6.47</v>
      </c>
      <c r="M41">
        <v>1E-4</v>
      </c>
      <c r="N41" t="s">
        <v>363</v>
      </c>
      <c r="O41" s="149">
        <v>4.0534561062023569</v>
      </c>
      <c r="P41">
        <v>1</v>
      </c>
      <c r="Q41" t="s">
        <v>363</v>
      </c>
      <c r="R41" t="s">
        <v>1509</v>
      </c>
      <c r="S41">
        <v>0.7</v>
      </c>
    </row>
    <row r="42" spans="1:19" x14ac:dyDescent="0.3">
      <c r="A42" t="s">
        <v>722</v>
      </c>
      <c r="B42" t="s">
        <v>358</v>
      </c>
      <c r="C42" t="s">
        <v>374</v>
      </c>
      <c r="D42" t="s">
        <v>360</v>
      </c>
      <c r="E42" t="s">
        <v>201</v>
      </c>
      <c r="F42" t="s">
        <v>391</v>
      </c>
      <c r="G42">
        <v>1</v>
      </c>
      <c r="H42" t="s">
        <v>392</v>
      </c>
      <c r="I42" s="134">
        <v>45849</v>
      </c>
      <c r="J42" s="134"/>
      <c r="K42" t="s">
        <v>363</v>
      </c>
      <c r="L42">
        <v>7.94</v>
      </c>
      <c r="M42">
        <v>1.13E-4</v>
      </c>
      <c r="N42" t="s">
        <v>363</v>
      </c>
      <c r="O42" s="149">
        <v>4.0534561062023569</v>
      </c>
      <c r="P42">
        <v>1</v>
      </c>
      <c r="Q42" t="s">
        <v>363</v>
      </c>
      <c r="R42" t="s">
        <v>1509</v>
      </c>
      <c r="S42">
        <v>0.7</v>
      </c>
    </row>
    <row r="43" spans="1:19" x14ac:dyDescent="0.3">
      <c r="A43" t="s">
        <v>722</v>
      </c>
      <c r="B43" t="s">
        <v>358</v>
      </c>
      <c r="C43" t="s">
        <v>374</v>
      </c>
      <c r="D43" t="s">
        <v>360</v>
      </c>
      <c r="E43" t="s">
        <v>297</v>
      </c>
      <c r="F43" t="s">
        <v>439</v>
      </c>
      <c r="G43">
        <v>1</v>
      </c>
      <c r="H43" t="s">
        <v>440</v>
      </c>
      <c r="I43" s="134">
        <v>45849</v>
      </c>
      <c r="J43" s="134"/>
      <c r="K43" t="s">
        <v>363</v>
      </c>
      <c r="L43">
        <v>7.21</v>
      </c>
      <c r="M43">
        <v>1E-4</v>
      </c>
      <c r="N43" t="s">
        <v>363</v>
      </c>
      <c r="O43" s="149">
        <v>4.0534561062023569</v>
      </c>
      <c r="P43">
        <v>1</v>
      </c>
      <c r="Q43" t="s">
        <v>363</v>
      </c>
      <c r="R43" t="s">
        <v>1509</v>
      </c>
      <c r="S43">
        <v>0.7</v>
      </c>
    </row>
    <row r="44" spans="1:19" x14ac:dyDescent="0.3">
      <c r="A44" t="s">
        <v>722</v>
      </c>
      <c r="B44" t="s">
        <v>358</v>
      </c>
      <c r="C44" t="s">
        <v>374</v>
      </c>
      <c r="D44" t="s">
        <v>360</v>
      </c>
      <c r="E44" t="s">
        <v>241</v>
      </c>
      <c r="F44" t="s">
        <v>411</v>
      </c>
      <c r="G44">
        <v>1</v>
      </c>
      <c r="H44" t="s">
        <v>412</v>
      </c>
      <c r="I44" s="134">
        <v>45849</v>
      </c>
      <c r="J44" s="134"/>
      <c r="K44" t="s">
        <v>363</v>
      </c>
      <c r="L44">
        <v>3.61</v>
      </c>
      <c r="M44">
        <v>1.27E-4</v>
      </c>
      <c r="N44" t="s">
        <v>363</v>
      </c>
      <c r="O44" s="149">
        <v>4.0534561062023569</v>
      </c>
      <c r="P44">
        <v>1</v>
      </c>
      <c r="Q44" t="s">
        <v>363</v>
      </c>
      <c r="R44" t="s">
        <v>1509</v>
      </c>
      <c r="S44">
        <v>0.7</v>
      </c>
    </row>
    <row r="45" spans="1:19" x14ac:dyDescent="0.3">
      <c r="A45" t="s">
        <v>722</v>
      </c>
      <c r="B45" t="s">
        <v>358</v>
      </c>
      <c r="C45" t="s">
        <v>374</v>
      </c>
      <c r="D45" t="s">
        <v>360</v>
      </c>
      <c r="E45" t="s">
        <v>193</v>
      </c>
      <c r="F45" t="s">
        <v>387</v>
      </c>
      <c r="G45">
        <v>1</v>
      </c>
      <c r="H45" t="s">
        <v>388</v>
      </c>
      <c r="I45" s="134">
        <v>45849</v>
      </c>
      <c r="J45" s="134"/>
      <c r="K45" t="s">
        <v>363</v>
      </c>
      <c r="L45">
        <v>6.08</v>
      </c>
      <c r="M45">
        <v>1.21E-4</v>
      </c>
      <c r="N45" t="s">
        <v>363</v>
      </c>
      <c r="O45" s="149">
        <v>4.0534561062023569</v>
      </c>
      <c r="P45">
        <v>1</v>
      </c>
      <c r="Q45" t="s">
        <v>363</v>
      </c>
      <c r="R45" t="s">
        <v>1509</v>
      </c>
      <c r="S45">
        <v>0.7</v>
      </c>
    </row>
    <row r="46" spans="1:19" x14ac:dyDescent="0.3">
      <c r="A46" t="s">
        <v>722</v>
      </c>
      <c r="B46" t="s">
        <v>358</v>
      </c>
      <c r="C46" t="s">
        <v>374</v>
      </c>
      <c r="D46" t="s">
        <v>360</v>
      </c>
      <c r="E46" t="s">
        <v>290</v>
      </c>
      <c r="F46" t="s">
        <v>607</v>
      </c>
      <c r="G46">
        <v>1</v>
      </c>
      <c r="H46" t="s">
        <v>608</v>
      </c>
      <c r="I46" s="134">
        <v>45849</v>
      </c>
      <c r="J46" s="134"/>
      <c r="K46" t="s">
        <v>363</v>
      </c>
      <c r="L46">
        <v>5.84</v>
      </c>
      <c r="M46">
        <v>7.3899999999999997E-4</v>
      </c>
      <c r="N46" t="s">
        <v>363</v>
      </c>
      <c r="O46" s="149">
        <v>4.5534775079256118</v>
      </c>
      <c r="P46">
        <v>1.25</v>
      </c>
      <c r="Q46" t="s">
        <v>363</v>
      </c>
      <c r="R46" t="s">
        <v>1509</v>
      </c>
      <c r="S46">
        <v>0.7</v>
      </c>
    </row>
    <row r="47" spans="1:19" x14ac:dyDescent="0.3">
      <c r="A47" t="s">
        <v>722</v>
      </c>
      <c r="B47" t="s">
        <v>358</v>
      </c>
      <c r="C47" t="s">
        <v>374</v>
      </c>
      <c r="D47" t="s">
        <v>360</v>
      </c>
      <c r="E47" t="s">
        <v>147</v>
      </c>
      <c r="F47" t="s">
        <v>549</v>
      </c>
      <c r="G47">
        <v>1</v>
      </c>
      <c r="H47" t="s">
        <v>550</v>
      </c>
      <c r="I47" s="134">
        <v>45849</v>
      </c>
      <c r="J47" s="134"/>
      <c r="K47" t="s">
        <v>363</v>
      </c>
      <c r="L47">
        <v>7.54</v>
      </c>
      <c r="M47">
        <v>8.4900000000000004E-4</v>
      </c>
      <c r="N47" t="s">
        <v>363</v>
      </c>
      <c r="O47" s="149">
        <v>4.5534775079256118</v>
      </c>
      <c r="P47">
        <v>1.25</v>
      </c>
      <c r="Q47" t="s">
        <v>363</v>
      </c>
      <c r="R47" t="s">
        <v>1509</v>
      </c>
      <c r="S47">
        <v>0.7</v>
      </c>
    </row>
    <row r="48" spans="1:19" x14ac:dyDescent="0.3">
      <c r="A48" t="s">
        <v>722</v>
      </c>
      <c r="B48" t="s">
        <v>358</v>
      </c>
      <c r="C48" t="s">
        <v>374</v>
      </c>
      <c r="D48" t="s">
        <v>360</v>
      </c>
      <c r="E48" t="s">
        <v>182</v>
      </c>
      <c r="F48" t="s">
        <v>553</v>
      </c>
      <c r="G48">
        <v>1</v>
      </c>
      <c r="H48" t="s">
        <v>554</v>
      </c>
      <c r="I48" s="134">
        <v>45849</v>
      </c>
      <c r="J48" s="134"/>
      <c r="K48" t="s">
        <v>363</v>
      </c>
      <c r="L48">
        <v>6.75</v>
      </c>
      <c r="M48">
        <v>7.5900000000000002E-4</v>
      </c>
      <c r="N48" t="s">
        <v>363</v>
      </c>
      <c r="O48" s="149">
        <v>4.5534775079256118</v>
      </c>
      <c r="P48">
        <v>1.25</v>
      </c>
      <c r="Q48" t="s">
        <v>363</v>
      </c>
      <c r="R48" t="s">
        <v>1509</v>
      </c>
      <c r="S48">
        <v>0.7</v>
      </c>
    </row>
    <row r="49" spans="1:19" x14ac:dyDescent="0.3">
      <c r="A49" t="s">
        <v>722</v>
      </c>
      <c r="B49" t="s">
        <v>358</v>
      </c>
      <c r="C49" t="s">
        <v>374</v>
      </c>
      <c r="D49" t="s">
        <v>360</v>
      </c>
      <c r="E49" t="s">
        <v>218</v>
      </c>
      <c r="F49" t="s">
        <v>571</v>
      </c>
      <c r="G49">
        <v>1</v>
      </c>
      <c r="H49" t="s">
        <v>572</v>
      </c>
      <c r="I49" s="134">
        <v>45849</v>
      </c>
      <c r="J49" s="134"/>
      <c r="K49" t="s">
        <v>363</v>
      </c>
      <c r="L49">
        <v>8.52</v>
      </c>
      <c r="M49">
        <v>9.3099999999999997E-4</v>
      </c>
      <c r="N49" t="s">
        <v>363</v>
      </c>
      <c r="O49" s="149">
        <v>4.5534775079256118</v>
      </c>
      <c r="P49">
        <v>1.25</v>
      </c>
      <c r="Q49" t="s">
        <v>363</v>
      </c>
      <c r="R49" t="s">
        <v>1509</v>
      </c>
      <c r="S49">
        <v>0.7</v>
      </c>
    </row>
    <row r="50" spans="1:19" x14ac:dyDescent="0.3">
      <c r="A50" t="s">
        <v>722</v>
      </c>
      <c r="B50" t="s">
        <v>358</v>
      </c>
      <c r="C50" t="s">
        <v>374</v>
      </c>
      <c r="D50" t="s">
        <v>360</v>
      </c>
      <c r="E50" t="s">
        <v>234</v>
      </c>
      <c r="F50" t="s">
        <v>579</v>
      </c>
      <c r="G50">
        <v>1</v>
      </c>
      <c r="H50" t="s">
        <v>580</v>
      </c>
      <c r="I50" s="134">
        <v>45849</v>
      </c>
      <c r="J50" s="134"/>
      <c r="K50" t="s">
        <v>363</v>
      </c>
      <c r="L50">
        <v>5.24</v>
      </c>
      <c r="M50">
        <v>6.6200000000000005E-4</v>
      </c>
      <c r="N50" t="s">
        <v>363</v>
      </c>
      <c r="O50" s="149">
        <v>4.5534775079256118</v>
      </c>
      <c r="P50">
        <v>1.25</v>
      </c>
      <c r="Q50" t="s">
        <v>363</v>
      </c>
      <c r="R50" t="s">
        <v>1509</v>
      </c>
      <c r="S50">
        <v>0.7</v>
      </c>
    </row>
    <row r="51" spans="1:19" x14ac:dyDescent="0.3">
      <c r="A51" t="s">
        <v>722</v>
      </c>
      <c r="B51" t="s">
        <v>358</v>
      </c>
      <c r="C51" t="s">
        <v>374</v>
      </c>
      <c r="D51" t="s">
        <v>360</v>
      </c>
      <c r="E51" t="s">
        <v>266</v>
      </c>
      <c r="F51" t="s">
        <v>595</v>
      </c>
      <c r="G51">
        <v>1</v>
      </c>
      <c r="H51" t="s">
        <v>596</v>
      </c>
      <c r="I51" s="134">
        <v>45849</v>
      </c>
      <c r="J51" s="134"/>
      <c r="K51" t="s">
        <v>363</v>
      </c>
      <c r="L51">
        <v>5.95</v>
      </c>
      <c r="M51">
        <v>7.2099999999999996E-4</v>
      </c>
      <c r="N51" t="s">
        <v>363</v>
      </c>
      <c r="O51" s="149">
        <v>4.5534775079256118</v>
      </c>
      <c r="P51">
        <v>1.25</v>
      </c>
      <c r="Q51" t="s">
        <v>363</v>
      </c>
      <c r="R51" t="s">
        <v>1509</v>
      </c>
      <c r="S51">
        <v>0.7</v>
      </c>
    </row>
    <row r="52" spans="1:19" x14ac:dyDescent="0.3">
      <c r="A52" t="s">
        <v>722</v>
      </c>
      <c r="B52" t="s">
        <v>358</v>
      </c>
      <c r="C52" t="s">
        <v>374</v>
      </c>
      <c r="D52" t="s">
        <v>360</v>
      </c>
      <c r="E52" t="s">
        <v>314</v>
      </c>
      <c r="F52" t="s">
        <v>619</v>
      </c>
      <c r="G52">
        <v>1</v>
      </c>
      <c r="H52" t="s">
        <v>620</v>
      </c>
      <c r="I52" s="134">
        <v>45849</v>
      </c>
      <c r="J52" s="134"/>
      <c r="K52" t="s">
        <v>363</v>
      </c>
      <c r="L52">
        <v>10.38</v>
      </c>
      <c r="M52">
        <v>1.039E-3</v>
      </c>
      <c r="N52" t="s">
        <v>363</v>
      </c>
      <c r="O52" s="149">
        <v>4.5534775079256118</v>
      </c>
      <c r="P52">
        <v>1.25</v>
      </c>
      <c r="Q52" t="s">
        <v>363</v>
      </c>
      <c r="R52" t="s">
        <v>1509</v>
      </c>
      <c r="S52">
        <v>0.7</v>
      </c>
    </row>
    <row r="53" spans="1:19" x14ac:dyDescent="0.3">
      <c r="A53" t="s">
        <v>722</v>
      </c>
      <c r="B53" t="s">
        <v>358</v>
      </c>
      <c r="C53" t="s">
        <v>374</v>
      </c>
      <c r="D53" t="s">
        <v>360</v>
      </c>
      <c r="E53" t="s">
        <v>210</v>
      </c>
      <c r="F53" t="s">
        <v>567</v>
      </c>
      <c r="G53">
        <v>1</v>
      </c>
      <c r="H53" t="s">
        <v>568</v>
      </c>
      <c r="I53" s="134">
        <v>45849</v>
      </c>
      <c r="J53" s="134"/>
      <c r="K53" t="s">
        <v>363</v>
      </c>
      <c r="L53">
        <v>7.55</v>
      </c>
      <c r="M53">
        <v>8.5099999999999998E-4</v>
      </c>
      <c r="N53" t="s">
        <v>363</v>
      </c>
      <c r="O53" s="149">
        <v>4.5534775079256118</v>
      </c>
      <c r="P53">
        <v>1.25</v>
      </c>
      <c r="Q53" t="s">
        <v>363</v>
      </c>
      <c r="R53" t="s">
        <v>1509</v>
      </c>
      <c r="S53">
        <v>0.7</v>
      </c>
    </row>
    <row r="54" spans="1:19" x14ac:dyDescent="0.3">
      <c r="A54" t="s">
        <v>722</v>
      </c>
      <c r="B54" t="s">
        <v>358</v>
      </c>
      <c r="C54" t="s">
        <v>374</v>
      </c>
      <c r="D54" t="s">
        <v>360</v>
      </c>
      <c r="E54" t="s">
        <v>306</v>
      </c>
      <c r="F54" t="s">
        <v>615</v>
      </c>
      <c r="G54">
        <v>1</v>
      </c>
      <c r="H54" t="s">
        <v>616</v>
      </c>
      <c r="I54" s="134">
        <v>45849</v>
      </c>
      <c r="J54" s="134"/>
      <c r="K54" t="s">
        <v>363</v>
      </c>
      <c r="L54">
        <v>6.15</v>
      </c>
      <c r="M54">
        <v>6.1600000000000001E-4</v>
      </c>
      <c r="N54" t="s">
        <v>363</v>
      </c>
      <c r="O54" s="149">
        <v>4.5534775079256118</v>
      </c>
      <c r="P54">
        <v>1.25</v>
      </c>
      <c r="Q54" t="s">
        <v>363</v>
      </c>
      <c r="R54" t="s">
        <v>1509</v>
      </c>
      <c r="S54">
        <v>0.7</v>
      </c>
    </row>
    <row r="55" spans="1:19" x14ac:dyDescent="0.3">
      <c r="A55" t="s">
        <v>722</v>
      </c>
      <c r="B55" t="s">
        <v>358</v>
      </c>
      <c r="C55" t="s">
        <v>374</v>
      </c>
      <c r="D55" t="s">
        <v>360</v>
      </c>
      <c r="E55" t="s">
        <v>190</v>
      </c>
      <c r="F55" t="s">
        <v>557</v>
      </c>
      <c r="G55">
        <v>1</v>
      </c>
      <c r="H55" t="s">
        <v>558</v>
      </c>
      <c r="I55" s="134">
        <v>45849</v>
      </c>
      <c r="J55" s="134"/>
      <c r="K55" t="s">
        <v>363</v>
      </c>
      <c r="L55">
        <v>3.43</v>
      </c>
      <c r="M55">
        <v>1.73E-4</v>
      </c>
      <c r="N55" t="s">
        <v>363</v>
      </c>
      <c r="O55" s="149">
        <v>4.5534775079256118</v>
      </c>
      <c r="P55">
        <v>1.25</v>
      </c>
      <c r="Q55" t="s">
        <v>363</v>
      </c>
      <c r="R55" t="s">
        <v>1509</v>
      </c>
      <c r="S55">
        <v>0.7</v>
      </c>
    </row>
    <row r="56" spans="1:19" x14ac:dyDescent="0.3">
      <c r="A56" t="s">
        <v>722</v>
      </c>
      <c r="B56" t="s">
        <v>358</v>
      </c>
      <c r="C56" t="s">
        <v>374</v>
      </c>
      <c r="D56" t="s">
        <v>360</v>
      </c>
      <c r="E56" t="s">
        <v>330</v>
      </c>
      <c r="F56" t="s">
        <v>627</v>
      </c>
      <c r="G56">
        <v>1</v>
      </c>
      <c r="H56" t="s">
        <v>628</v>
      </c>
      <c r="I56" s="134">
        <v>45849</v>
      </c>
      <c r="J56" s="134"/>
      <c r="K56" t="s">
        <v>363</v>
      </c>
      <c r="L56">
        <v>3.96</v>
      </c>
      <c r="M56">
        <v>2.0000000000000001E-4</v>
      </c>
      <c r="N56" t="s">
        <v>363</v>
      </c>
      <c r="O56" s="149">
        <v>4.5534775079256118</v>
      </c>
      <c r="P56">
        <v>1.25</v>
      </c>
      <c r="Q56" t="s">
        <v>363</v>
      </c>
      <c r="R56" t="s">
        <v>1509</v>
      </c>
      <c r="S56">
        <v>0.7</v>
      </c>
    </row>
    <row r="57" spans="1:19" x14ac:dyDescent="0.3">
      <c r="A57" t="s">
        <v>722</v>
      </c>
      <c r="B57" t="s">
        <v>358</v>
      </c>
      <c r="C57" t="s">
        <v>374</v>
      </c>
      <c r="D57" t="s">
        <v>360</v>
      </c>
      <c r="E57" t="s">
        <v>226</v>
      </c>
      <c r="F57" t="s">
        <v>575</v>
      </c>
      <c r="G57">
        <v>1</v>
      </c>
      <c r="H57" t="s">
        <v>576</v>
      </c>
      <c r="I57" s="134">
        <v>45849</v>
      </c>
      <c r="J57" s="134"/>
      <c r="K57" t="s">
        <v>363</v>
      </c>
      <c r="L57">
        <v>10.14</v>
      </c>
      <c r="M57">
        <v>1.142E-3</v>
      </c>
      <c r="N57" t="s">
        <v>363</v>
      </c>
      <c r="O57" s="149">
        <v>4.5534775079256118</v>
      </c>
      <c r="P57">
        <v>1.25</v>
      </c>
      <c r="Q57" t="s">
        <v>363</v>
      </c>
      <c r="R57" t="s">
        <v>1509</v>
      </c>
      <c r="S57">
        <v>0.7</v>
      </c>
    </row>
    <row r="58" spans="1:19" x14ac:dyDescent="0.3">
      <c r="A58" t="s">
        <v>722</v>
      </c>
      <c r="B58" t="s">
        <v>358</v>
      </c>
      <c r="C58" t="s">
        <v>374</v>
      </c>
      <c r="D58" t="s">
        <v>360</v>
      </c>
      <c r="E58" t="s">
        <v>250</v>
      </c>
      <c r="F58" t="s">
        <v>587</v>
      </c>
      <c r="G58">
        <v>1</v>
      </c>
      <c r="H58" t="s">
        <v>588</v>
      </c>
      <c r="I58" s="134">
        <v>45849</v>
      </c>
      <c r="J58" s="134"/>
      <c r="K58" t="s">
        <v>363</v>
      </c>
      <c r="L58">
        <v>4.47</v>
      </c>
      <c r="M58">
        <v>4.4700000000000002E-4</v>
      </c>
      <c r="N58" t="s">
        <v>363</v>
      </c>
      <c r="O58" s="149">
        <v>4.5534775079256118</v>
      </c>
      <c r="P58">
        <v>1.25</v>
      </c>
      <c r="Q58" t="s">
        <v>363</v>
      </c>
      <c r="R58" t="s">
        <v>1509</v>
      </c>
      <c r="S58">
        <v>0.7</v>
      </c>
    </row>
    <row r="59" spans="1:19" x14ac:dyDescent="0.3">
      <c r="A59" t="s">
        <v>722</v>
      </c>
      <c r="B59" t="s">
        <v>358</v>
      </c>
      <c r="C59" t="s">
        <v>374</v>
      </c>
      <c r="D59" t="s">
        <v>360</v>
      </c>
      <c r="E59" t="s">
        <v>258</v>
      </c>
      <c r="F59" t="s">
        <v>591</v>
      </c>
      <c r="G59">
        <v>1</v>
      </c>
      <c r="H59" t="s">
        <v>592</v>
      </c>
      <c r="I59" s="134">
        <v>45849</v>
      </c>
      <c r="J59" s="134"/>
      <c r="K59" t="s">
        <v>363</v>
      </c>
      <c r="L59">
        <v>12.33</v>
      </c>
      <c r="M59">
        <v>1.3879999999999999E-3</v>
      </c>
      <c r="N59" t="s">
        <v>363</v>
      </c>
      <c r="O59" s="149">
        <v>4.5534775079256118</v>
      </c>
      <c r="P59">
        <v>1.25</v>
      </c>
      <c r="Q59" t="s">
        <v>363</v>
      </c>
      <c r="R59" t="s">
        <v>1509</v>
      </c>
      <c r="S59">
        <v>0.7</v>
      </c>
    </row>
    <row r="60" spans="1:19" x14ac:dyDescent="0.3">
      <c r="A60" t="s">
        <v>722</v>
      </c>
      <c r="B60" t="s">
        <v>358</v>
      </c>
      <c r="C60" t="s">
        <v>374</v>
      </c>
      <c r="D60" t="s">
        <v>360</v>
      </c>
      <c r="E60" t="s">
        <v>274</v>
      </c>
      <c r="F60" t="s">
        <v>599</v>
      </c>
      <c r="G60">
        <v>1</v>
      </c>
      <c r="H60" t="s">
        <v>600</v>
      </c>
      <c r="I60" s="134">
        <v>45849</v>
      </c>
      <c r="J60" s="134"/>
      <c r="K60" t="s">
        <v>363</v>
      </c>
      <c r="L60">
        <v>9.08</v>
      </c>
      <c r="M60">
        <v>1.175E-3</v>
      </c>
      <c r="N60" t="s">
        <v>363</v>
      </c>
      <c r="O60" s="149">
        <v>4.5534775079256118</v>
      </c>
      <c r="P60">
        <v>1.25</v>
      </c>
      <c r="Q60" t="s">
        <v>363</v>
      </c>
      <c r="R60" t="s">
        <v>1509</v>
      </c>
      <c r="S60">
        <v>0.7</v>
      </c>
    </row>
    <row r="61" spans="1:19" x14ac:dyDescent="0.3">
      <c r="A61" t="s">
        <v>722</v>
      </c>
      <c r="B61" t="s">
        <v>358</v>
      </c>
      <c r="C61" t="s">
        <v>374</v>
      </c>
      <c r="D61" t="s">
        <v>360</v>
      </c>
      <c r="E61" t="s">
        <v>282</v>
      </c>
      <c r="F61" t="s">
        <v>603</v>
      </c>
      <c r="G61">
        <v>1</v>
      </c>
      <c r="H61" t="s">
        <v>604</v>
      </c>
      <c r="I61" s="134">
        <v>45849</v>
      </c>
      <c r="J61" s="134"/>
      <c r="K61" t="s">
        <v>363</v>
      </c>
      <c r="L61">
        <v>5.59</v>
      </c>
      <c r="M61">
        <v>7.0699999999999995E-4</v>
      </c>
      <c r="N61" t="s">
        <v>363</v>
      </c>
      <c r="O61" s="149">
        <v>4.5534775079256118</v>
      </c>
      <c r="P61">
        <v>1.25</v>
      </c>
      <c r="Q61" t="s">
        <v>363</v>
      </c>
      <c r="R61" t="s">
        <v>1509</v>
      </c>
      <c r="S61">
        <v>0.7</v>
      </c>
    </row>
    <row r="62" spans="1:19" x14ac:dyDescent="0.3">
      <c r="A62" t="s">
        <v>722</v>
      </c>
      <c r="B62" t="s">
        <v>358</v>
      </c>
      <c r="C62" t="s">
        <v>374</v>
      </c>
      <c r="D62" t="s">
        <v>360</v>
      </c>
      <c r="E62" t="s">
        <v>338</v>
      </c>
      <c r="F62" t="s">
        <v>631</v>
      </c>
      <c r="G62">
        <v>1</v>
      </c>
      <c r="H62" t="s">
        <v>632</v>
      </c>
      <c r="I62" s="134">
        <v>45849</v>
      </c>
      <c r="J62" s="134"/>
      <c r="K62" t="s">
        <v>363</v>
      </c>
      <c r="L62">
        <v>6.78</v>
      </c>
      <c r="M62">
        <v>1.011E-3</v>
      </c>
      <c r="N62" t="s">
        <v>363</v>
      </c>
      <c r="O62" s="149">
        <v>4.5534775079256118</v>
      </c>
      <c r="P62">
        <v>1.25</v>
      </c>
      <c r="Q62" t="s">
        <v>363</v>
      </c>
      <c r="R62" t="s">
        <v>1509</v>
      </c>
      <c r="S62">
        <v>0.7</v>
      </c>
    </row>
    <row r="63" spans="1:19" x14ac:dyDescent="0.3">
      <c r="A63" t="s">
        <v>722</v>
      </c>
      <c r="B63" t="s">
        <v>358</v>
      </c>
      <c r="C63" t="s">
        <v>374</v>
      </c>
      <c r="D63" t="s">
        <v>360</v>
      </c>
      <c r="E63" t="s">
        <v>322</v>
      </c>
      <c r="F63" t="s">
        <v>623</v>
      </c>
      <c r="G63">
        <v>1</v>
      </c>
      <c r="H63" t="s">
        <v>624</v>
      </c>
      <c r="I63" s="134">
        <v>45849</v>
      </c>
      <c r="J63" s="134"/>
      <c r="K63" t="s">
        <v>363</v>
      </c>
      <c r="L63">
        <v>8.56</v>
      </c>
      <c r="M63">
        <v>8.5700000000000001E-4</v>
      </c>
      <c r="N63" t="s">
        <v>363</v>
      </c>
      <c r="O63" s="149">
        <v>4.5534775079256118</v>
      </c>
      <c r="P63">
        <v>1.25</v>
      </c>
      <c r="Q63" t="s">
        <v>363</v>
      </c>
      <c r="R63" t="s">
        <v>1509</v>
      </c>
      <c r="S63">
        <v>0.7</v>
      </c>
    </row>
    <row r="64" spans="1:19" x14ac:dyDescent="0.3">
      <c r="A64" t="s">
        <v>722</v>
      </c>
      <c r="B64" t="s">
        <v>358</v>
      </c>
      <c r="C64" t="s">
        <v>374</v>
      </c>
      <c r="D64" t="s">
        <v>360</v>
      </c>
      <c r="E64" t="s">
        <v>202</v>
      </c>
      <c r="F64" t="s">
        <v>563</v>
      </c>
      <c r="G64">
        <v>1</v>
      </c>
      <c r="H64" t="s">
        <v>564</v>
      </c>
      <c r="I64" s="134">
        <v>45849</v>
      </c>
      <c r="J64" s="134"/>
      <c r="K64" t="s">
        <v>363</v>
      </c>
      <c r="L64">
        <v>10.14</v>
      </c>
      <c r="M64">
        <v>1.142E-3</v>
      </c>
      <c r="N64" t="s">
        <v>363</v>
      </c>
      <c r="O64" s="149">
        <v>4.5534775079256118</v>
      </c>
      <c r="P64">
        <v>1.25</v>
      </c>
      <c r="Q64" t="s">
        <v>363</v>
      </c>
      <c r="R64" t="s">
        <v>1509</v>
      </c>
      <c r="S64">
        <v>0.7</v>
      </c>
    </row>
    <row r="65" spans="1:19" x14ac:dyDescent="0.3">
      <c r="A65" t="s">
        <v>722</v>
      </c>
      <c r="B65" t="s">
        <v>358</v>
      </c>
      <c r="C65" t="s">
        <v>374</v>
      </c>
      <c r="D65" t="s">
        <v>360</v>
      </c>
      <c r="E65" t="s">
        <v>298</v>
      </c>
      <c r="F65" t="s">
        <v>611</v>
      </c>
      <c r="G65">
        <v>1</v>
      </c>
      <c r="H65" t="s">
        <v>612</v>
      </c>
      <c r="I65" s="134">
        <v>45849</v>
      </c>
      <c r="J65" s="134"/>
      <c r="K65" t="s">
        <v>363</v>
      </c>
      <c r="L65">
        <v>9.4700000000000006</v>
      </c>
      <c r="M65">
        <v>9.4799999999999995E-4</v>
      </c>
      <c r="N65" t="s">
        <v>363</v>
      </c>
      <c r="O65" s="149">
        <v>4.5534775079256118</v>
      </c>
      <c r="P65">
        <v>1.25</v>
      </c>
      <c r="Q65" t="s">
        <v>363</v>
      </c>
      <c r="R65" t="s">
        <v>1509</v>
      </c>
      <c r="S65">
        <v>0.7</v>
      </c>
    </row>
    <row r="66" spans="1:19" x14ac:dyDescent="0.3">
      <c r="A66" t="s">
        <v>722</v>
      </c>
      <c r="B66" t="s">
        <v>358</v>
      </c>
      <c r="C66" t="s">
        <v>374</v>
      </c>
      <c r="D66" t="s">
        <v>360</v>
      </c>
      <c r="E66" t="s">
        <v>242</v>
      </c>
      <c r="F66" t="s">
        <v>583</v>
      </c>
      <c r="G66">
        <v>1</v>
      </c>
      <c r="H66" t="s">
        <v>584</v>
      </c>
      <c r="I66" s="134">
        <v>45849</v>
      </c>
      <c r="J66" s="134"/>
      <c r="K66" t="s">
        <v>363</v>
      </c>
      <c r="L66">
        <v>4.67</v>
      </c>
      <c r="M66">
        <v>5.9100000000000005E-4</v>
      </c>
      <c r="N66" t="s">
        <v>363</v>
      </c>
      <c r="O66" s="149">
        <v>4.5534775079256118</v>
      </c>
      <c r="P66">
        <v>1.25</v>
      </c>
      <c r="Q66" t="s">
        <v>363</v>
      </c>
      <c r="R66" t="s">
        <v>1509</v>
      </c>
      <c r="S66">
        <v>0.7</v>
      </c>
    </row>
    <row r="67" spans="1:19" x14ac:dyDescent="0.3">
      <c r="A67" t="s">
        <v>722</v>
      </c>
      <c r="B67" t="s">
        <v>358</v>
      </c>
      <c r="C67" t="s">
        <v>374</v>
      </c>
      <c r="D67" t="s">
        <v>360</v>
      </c>
      <c r="E67" t="s">
        <v>194</v>
      </c>
      <c r="F67" t="s">
        <v>559</v>
      </c>
      <c r="G67">
        <v>1</v>
      </c>
      <c r="H67" t="s">
        <v>560</v>
      </c>
      <c r="I67" s="134">
        <v>45849</v>
      </c>
      <c r="J67" s="134"/>
      <c r="K67" t="s">
        <v>363</v>
      </c>
      <c r="L67">
        <v>8.76</v>
      </c>
      <c r="M67">
        <v>1.0629999999999999E-3</v>
      </c>
      <c r="N67" t="s">
        <v>363</v>
      </c>
      <c r="O67" s="149">
        <v>4.5534775079256118</v>
      </c>
      <c r="P67">
        <v>1.25</v>
      </c>
      <c r="Q67" t="s">
        <v>363</v>
      </c>
      <c r="R67" t="s">
        <v>1509</v>
      </c>
      <c r="S67">
        <v>0.7</v>
      </c>
    </row>
    <row r="68" spans="1:19" x14ac:dyDescent="0.3">
      <c r="A68" t="s">
        <v>722</v>
      </c>
      <c r="B68" t="s">
        <v>358</v>
      </c>
      <c r="C68" t="s">
        <v>374</v>
      </c>
      <c r="D68" t="s">
        <v>360</v>
      </c>
      <c r="E68" t="s">
        <v>291</v>
      </c>
      <c r="F68" t="s">
        <v>521</v>
      </c>
      <c r="G68">
        <v>1</v>
      </c>
      <c r="H68" t="s">
        <v>522</v>
      </c>
      <c r="I68" s="134">
        <v>45849</v>
      </c>
      <c r="J68" s="134"/>
      <c r="K68" t="s">
        <v>363</v>
      </c>
      <c r="L68">
        <v>6.64</v>
      </c>
      <c r="M68">
        <v>8.4000000000000003E-4</v>
      </c>
      <c r="N68" t="s">
        <v>363</v>
      </c>
      <c r="O68" s="149">
        <v>4.7768787226845717</v>
      </c>
      <c r="P68">
        <v>1.75</v>
      </c>
      <c r="Q68" t="s">
        <v>363</v>
      </c>
      <c r="R68" t="s">
        <v>1509</v>
      </c>
      <c r="S68">
        <v>0.7</v>
      </c>
    </row>
    <row r="69" spans="1:19" x14ac:dyDescent="0.3">
      <c r="A69" t="s">
        <v>722</v>
      </c>
      <c r="B69" t="s">
        <v>358</v>
      </c>
      <c r="C69" t="s">
        <v>374</v>
      </c>
      <c r="D69" t="s">
        <v>360</v>
      </c>
      <c r="E69" t="s">
        <v>152</v>
      </c>
      <c r="F69" t="s">
        <v>463</v>
      </c>
      <c r="G69">
        <v>1</v>
      </c>
      <c r="H69" t="s">
        <v>464</v>
      </c>
      <c r="I69" s="134">
        <v>45849</v>
      </c>
      <c r="J69" s="134"/>
      <c r="K69" t="s">
        <v>363</v>
      </c>
      <c r="L69">
        <v>8.51</v>
      </c>
      <c r="M69">
        <v>9.5799999999999998E-4</v>
      </c>
      <c r="N69" t="s">
        <v>363</v>
      </c>
      <c r="O69" s="149">
        <v>4.7768787226845717</v>
      </c>
      <c r="P69">
        <v>1.75</v>
      </c>
      <c r="Q69" t="s">
        <v>363</v>
      </c>
      <c r="R69" t="s">
        <v>1509</v>
      </c>
      <c r="S69">
        <v>0.7</v>
      </c>
    </row>
    <row r="70" spans="1:19" x14ac:dyDescent="0.3">
      <c r="A70" t="s">
        <v>722</v>
      </c>
      <c r="B70" t="s">
        <v>358</v>
      </c>
      <c r="C70" t="s">
        <v>374</v>
      </c>
      <c r="D70" t="s">
        <v>360</v>
      </c>
      <c r="E70" t="s">
        <v>183</v>
      </c>
      <c r="F70" t="s">
        <v>467</v>
      </c>
      <c r="G70">
        <v>1</v>
      </c>
      <c r="H70" t="s">
        <v>468</v>
      </c>
      <c r="I70" s="134">
        <v>45849</v>
      </c>
      <c r="J70" s="134"/>
      <c r="K70" t="s">
        <v>363</v>
      </c>
      <c r="L70">
        <v>7.57</v>
      </c>
      <c r="M70">
        <v>8.52E-4</v>
      </c>
      <c r="N70" t="s">
        <v>363</v>
      </c>
      <c r="O70" s="149">
        <v>4.7768787226845717</v>
      </c>
      <c r="P70">
        <v>1.75</v>
      </c>
      <c r="Q70" t="s">
        <v>363</v>
      </c>
      <c r="R70" t="s">
        <v>1509</v>
      </c>
      <c r="S70">
        <v>0.7</v>
      </c>
    </row>
    <row r="71" spans="1:19" x14ac:dyDescent="0.3">
      <c r="A71" t="s">
        <v>722</v>
      </c>
      <c r="B71" t="s">
        <v>358</v>
      </c>
      <c r="C71" t="s">
        <v>374</v>
      </c>
      <c r="D71" t="s">
        <v>360</v>
      </c>
      <c r="E71" t="s">
        <v>219</v>
      </c>
      <c r="F71" t="s">
        <v>485</v>
      </c>
      <c r="G71">
        <v>1</v>
      </c>
      <c r="H71" t="s">
        <v>486</v>
      </c>
      <c r="I71" s="134">
        <v>45849</v>
      </c>
      <c r="J71" s="134"/>
      <c r="K71" t="s">
        <v>363</v>
      </c>
      <c r="L71">
        <v>9.83</v>
      </c>
      <c r="M71">
        <v>1.073E-3</v>
      </c>
      <c r="N71" t="s">
        <v>363</v>
      </c>
      <c r="O71" s="149">
        <v>4.7768787226845717</v>
      </c>
      <c r="P71">
        <v>1.75</v>
      </c>
      <c r="Q71" t="s">
        <v>363</v>
      </c>
      <c r="R71" t="s">
        <v>1509</v>
      </c>
      <c r="S71">
        <v>0.7</v>
      </c>
    </row>
    <row r="72" spans="1:19" x14ac:dyDescent="0.3">
      <c r="A72" t="s">
        <v>722</v>
      </c>
      <c r="B72" t="s">
        <v>358</v>
      </c>
      <c r="C72" t="s">
        <v>374</v>
      </c>
      <c r="D72" t="s">
        <v>360</v>
      </c>
      <c r="E72" t="s">
        <v>235</v>
      </c>
      <c r="F72" t="s">
        <v>493</v>
      </c>
      <c r="G72">
        <v>1</v>
      </c>
      <c r="H72" t="s">
        <v>494</v>
      </c>
      <c r="I72" s="134">
        <v>45849</v>
      </c>
      <c r="J72" s="134"/>
      <c r="K72" t="s">
        <v>363</v>
      </c>
      <c r="L72">
        <v>5.87</v>
      </c>
      <c r="M72">
        <v>7.4299999999999995E-4</v>
      </c>
      <c r="N72" t="s">
        <v>363</v>
      </c>
      <c r="O72" s="149">
        <v>4.7768787226845717</v>
      </c>
      <c r="P72">
        <v>1.75</v>
      </c>
      <c r="Q72" t="s">
        <v>363</v>
      </c>
      <c r="R72" t="s">
        <v>1509</v>
      </c>
      <c r="S72">
        <v>0.7</v>
      </c>
    </row>
    <row r="73" spans="1:19" x14ac:dyDescent="0.3">
      <c r="A73" t="s">
        <v>722</v>
      </c>
      <c r="B73" t="s">
        <v>358</v>
      </c>
      <c r="C73" t="s">
        <v>374</v>
      </c>
      <c r="D73" t="s">
        <v>360</v>
      </c>
      <c r="E73" t="s">
        <v>267</v>
      </c>
      <c r="F73" t="s">
        <v>509</v>
      </c>
      <c r="G73">
        <v>1</v>
      </c>
      <c r="H73" t="s">
        <v>510</v>
      </c>
      <c r="I73" s="134">
        <v>45849</v>
      </c>
      <c r="J73" s="134"/>
      <c r="K73" t="s">
        <v>363</v>
      </c>
      <c r="L73">
        <v>6.79</v>
      </c>
      <c r="M73">
        <v>8.2299999999999995E-4</v>
      </c>
      <c r="N73" t="s">
        <v>363</v>
      </c>
      <c r="O73" s="149">
        <v>4.7768787226845717</v>
      </c>
      <c r="P73">
        <v>1.75</v>
      </c>
      <c r="Q73" t="s">
        <v>363</v>
      </c>
      <c r="R73" t="s">
        <v>1509</v>
      </c>
      <c r="S73">
        <v>0.7</v>
      </c>
    </row>
    <row r="74" spans="1:19" x14ac:dyDescent="0.3">
      <c r="A74" t="s">
        <v>722</v>
      </c>
      <c r="B74" t="s">
        <v>358</v>
      </c>
      <c r="C74" t="s">
        <v>374</v>
      </c>
      <c r="D74" t="s">
        <v>360</v>
      </c>
      <c r="E74" t="s">
        <v>315</v>
      </c>
      <c r="F74" t="s">
        <v>533</v>
      </c>
      <c r="G74">
        <v>1</v>
      </c>
      <c r="H74" t="s">
        <v>534</v>
      </c>
      <c r="I74" s="134">
        <v>45849</v>
      </c>
      <c r="J74" s="134"/>
      <c r="K74" t="s">
        <v>363</v>
      </c>
      <c r="L74">
        <v>12.1</v>
      </c>
      <c r="M74">
        <v>1.2110000000000001E-3</v>
      </c>
      <c r="N74" t="s">
        <v>363</v>
      </c>
      <c r="O74" s="149">
        <v>4.7768787226845717</v>
      </c>
      <c r="P74">
        <v>1.75</v>
      </c>
      <c r="Q74" t="s">
        <v>363</v>
      </c>
      <c r="R74" t="s">
        <v>1509</v>
      </c>
      <c r="S74">
        <v>0.7</v>
      </c>
    </row>
    <row r="75" spans="1:19" x14ac:dyDescent="0.3">
      <c r="A75" t="s">
        <v>722</v>
      </c>
      <c r="B75" t="s">
        <v>358</v>
      </c>
      <c r="C75" t="s">
        <v>374</v>
      </c>
      <c r="D75" t="s">
        <v>360</v>
      </c>
      <c r="E75" t="s">
        <v>211</v>
      </c>
      <c r="F75" t="s">
        <v>481</v>
      </c>
      <c r="G75">
        <v>1</v>
      </c>
      <c r="H75" t="s">
        <v>482</v>
      </c>
      <c r="I75" s="134">
        <v>45849</v>
      </c>
      <c r="J75" s="134"/>
      <c r="K75" t="s">
        <v>363</v>
      </c>
      <c r="L75">
        <v>8.5399999999999991</v>
      </c>
      <c r="M75">
        <v>9.6100000000000005E-4</v>
      </c>
      <c r="N75" t="s">
        <v>363</v>
      </c>
      <c r="O75" s="149">
        <v>4.7768787226845717</v>
      </c>
      <c r="P75">
        <v>1.75</v>
      </c>
      <c r="Q75" t="s">
        <v>363</v>
      </c>
      <c r="R75" t="s">
        <v>1509</v>
      </c>
      <c r="S75">
        <v>0.7</v>
      </c>
    </row>
    <row r="76" spans="1:19" x14ac:dyDescent="0.3">
      <c r="A76" t="s">
        <v>722</v>
      </c>
      <c r="B76" t="s">
        <v>358</v>
      </c>
      <c r="C76" t="s">
        <v>374</v>
      </c>
      <c r="D76" t="s">
        <v>360</v>
      </c>
      <c r="E76" t="s">
        <v>307</v>
      </c>
      <c r="F76" t="s">
        <v>529</v>
      </c>
      <c r="G76">
        <v>1</v>
      </c>
      <c r="H76" t="s">
        <v>530</v>
      </c>
      <c r="I76" s="134">
        <v>45849</v>
      </c>
      <c r="J76" s="134"/>
      <c r="K76" t="s">
        <v>363</v>
      </c>
      <c r="L76">
        <v>6.89</v>
      </c>
      <c r="M76">
        <v>6.8999999999999997E-4</v>
      </c>
      <c r="N76" t="s">
        <v>363</v>
      </c>
      <c r="O76" s="149">
        <v>4.7768787226845717</v>
      </c>
      <c r="P76">
        <v>1.75</v>
      </c>
      <c r="Q76" t="s">
        <v>363</v>
      </c>
      <c r="R76" t="s">
        <v>1509</v>
      </c>
      <c r="S76">
        <v>0.7</v>
      </c>
    </row>
    <row r="77" spans="1:19" x14ac:dyDescent="0.3">
      <c r="A77" t="s">
        <v>722</v>
      </c>
      <c r="B77" t="s">
        <v>358</v>
      </c>
      <c r="C77" t="s">
        <v>374</v>
      </c>
      <c r="D77" t="s">
        <v>360</v>
      </c>
      <c r="E77" t="s">
        <v>191</v>
      </c>
      <c r="F77" t="s">
        <v>471</v>
      </c>
      <c r="G77">
        <v>1</v>
      </c>
      <c r="H77" t="s">
        <v>472</v>
      </c>
      <c r="I77" s="134">
        <v>45849</v>
      </c>
      <c r="J77" s="134"/>
      <c r="K77" t="s">
        <v>363</v>
      </c>
      <c r="L77">
        <v>3.96</v>
      </c>
      <c r="M77">
        <v>2.0000000000000001E-4</v>
      </c>
      <c r="N77" t="s">
        <v>363</v>
      </c>
      <c r="O77" s="149">
        <v>4.7768787226845717</v>
      </c>
      <c r="P77">
        <v>1.75</v>
      </c>
      <c r="Q77" t="s">
        <v>363</v>
      </c>
      <c r="R77" t="s">
        <v>1509</v>
      </c>
      <c r="S77">
        <v>0.7</v>
      </c>
    </row>
    <row r="78" spans="1:19" x14ac:dyDescent="0.3">
      <c r="A78" t="s">
        <v>722</v>
      </c>
      <c r="B78" t="s">
        <v>358</v>
      </c>
      <c r="C78" t="s">
        <v>374</v>
      </c>
      <c r="D78" t="s">
        <v>360</v>
      </c>
      <c r="E78" t="s">
        <v>331</v>
      </c>
      <c r="F78" t="s">
        <v>541</v>
      </c>
      <c r="G78">
        <v>1</v>
      </c>
      <c r="H78" t="s">
        <v>542</v>
      </c>
      <c r="I78" s="134">
        <v>45849</v>
      </c>
      <c r="J78" s="134"/>
      <c r="K78" t="s">
        <v>363</v>
      </c>
      <c r="L78">
        <v>4.47</v>
      </c>
      <c r="M78">
        <v>2.2499999999999999E-4</v>
      </c>
      <c r="N78" t="s">
        <v>363</v>
      </c>
      <c r="O78" s="149">
        <v>4.7768787226845717</v>
      </c>
      <c r="P78">
        <v>1.75</v>
      </c>
      <c r="Q78" t="s">
        <v>363</v>
      </c>
      <c r="R78" t="s">
        <v>1509</v>
      </c>
      <c r="S78">
        <v>0.7</v>
      </c>
    </row>
    <row r="79" spans="1:19" x14ac:dyDescent="0.3">
      <c r="A79" t="s">
        <v>722</v>
      </c>
      <c r="B79" t="s">
        <v>358</v>
      </c>
      <c r="C79" t="s">
        <v>374</v>
      </c>
      <c r="D79" t="s">
        <v>360</v>
      </c>
      <c r="E79" t="s">
        <v>227</v>
      </c>
      <c r="F79" t="s">
        <v>489</v>
      </c>
      <c r="G79">
        <v>1</v>
      </c>
      <c r="H79" t="s">
        <v>490</v>
      </c>
      <c r="I79" s="134">
        <v>45849</v>
      </c>
      <c r="J79" s="134"/>
      <c r="K79" t="s">
        <v>363</v>
      </c>
      <c r="L79">
        <v>11.52</v>
      </c>
      <c r="M79">
        <v>1.297E-3</v>
      </c>
      <c r="N79" t="s">
        <v>363</v>
      </c>
      <c r="O79" s="149">
        <v>4.7768787226845717</v>
      </c>
      <c r="P79">
        <v>1.75</v>
      </c>
      <c r="Q79" t="s">
        <v>363</v>
      </c>
      <c r="R79" t="s">
        <v>1509</v>
      </c>
      <c r="S79">
        <v>0.7</v>
      </c>
    </row>
    <row r="80" spans="1:19" x14ac:dyDescent="0.3">
      <c r="A80" t="s">
        <v>722</v>
      </c>
      <c r="B80" t="s">
        <v>358</v>
      </c>
      <c r="C80" t="s">
        <v>374</v>
      </c>
      <c r="D80" t="s">
        <v>360</v>
      </c>
      <c r="E80" t="s">
        <v>251</v>
      </c>
      <c r="F80" t="s">
        <v>501</v>
      </c>
      <c r="G80">
        <v>1</v>
      </c>
      <c r="H80" t="s">
        <v>502</v>
      </c>
      <c r="I80" s="134">
        <v>45849</v>
      </c>
      <c r="J80" s="134"/>
      <c r="K80" t="s">
        <v>363</v>
      </c>
      <c r="L80">
        <v>5.13</v>
      </c>
      <c r="M80">
        <v>5.13E-4</v>
      </c>
      <c r="N80" t="s">
        <v>363</v>
      </c>
      <c r="O80" s="149">
        <v>4.7768787226845717</v>
      </c>
      <c r="P80">
        <v>1.75</v>
      </c>
      <c r="Q80" t="s">
        <v>363</v>
      </c>
      <c r="R80" t="s">
        <v>1509</v>
      </c>
      <c r="S80">
        <v>0.7</v>
      </c>
    </row>
    <row r="81" spans="1:19" x14ac:dyDescent="0.3">
      <c r="A81" t="s">
        <v>722</v>
      </c>
      <c r="B81" t="s">
        <v>358</v>
      </c>
      <c r="C81" t="s">
        <v>374</v>
      </c>
      <c r="D81" t="s">
        <v>360</v>
      </c>
      <c r="E81" t="s">
        <v>259</v>
      </c>
      <c r="F81" t="s">
        <v>505</v>
      </c>
      <c r="G81">
        <v>1</v>
      </c>
      <c r="H81" t="s">
        <v>506</v>
      </c>
      <c r="I81" s="134">
        <v>45849</v>
      </c>
      <c r="J81" s="134"/>
      <c r="K81" t="s">
        <v>363</v>
      </c>
      <c r="L81">
        <v>13.82</v>
      </c>
      <c r="M81">
        <v>1.5560000000000001E-3</v>
      </c>
      <c r="N81" t="s">
        <v>363</v>
      </c>
      <c r="O81" s="149">
        <v>4.7768787226845717</v>
      </c>
      <c r="P81">
        <v>1.75</v>
      </c>
      <c r="Q81" t="s">
        <v>363</v>
      </c>
      <c r="R81" t="s">
        <v>1509</v>
      </c>
      <c r="S81">
        <v>0.7</v>
      </c>
    </row>
    <row r="82" spans="1:19" x14ac:dyDescent="0.3">
      <c r="A82" t="s">
        <v>722</v>
      </c>
      <c r="B82" t="s">
        <v>358</v>
      </c>
      <c r="C82" t="s">
        <v>374</v>
      </c>
      <c r="D82" t="s">
        <v>360</v>
      </c>
      <c r="E82" t="s">
        <v>275</v>
      </c>
      <c r="F82" t="s">
        <v>513</v>
      </c>
      <c r="G82">
        <v>1</v>
      </c>
      <c r="H82" t="s">
        <v>514</v>
      </c>
      <c r="I82" s="134">
        <v>45849</v>
      </c>
      <c r="J82" s="134"/>
      <c r="K82" t="s">
        <v>363</v>
      </c>
      <c r="L82">
        <v>10.15</v>
      </c>
      <c r="M82">
        <v>1.3140000000000001E-3</v>
      </c>
      <c r="N82" t="s">
        <v>363</v>
      </c>
      <c r="O82" s="149">
        <v>4.7768787226845717</v>
      </c>
      <c r="P82">
        <v>1.75</v>
      </c>
      <c r="Q82" t="s">
        <v>363</v>
      </c>
      <c r="R82" t="s">
        <v>1509</v>
      </c>
      <c r="S82">
        <v>0.7</v>
      </c>
    </row>
    <row r="83" spans="1:19" x14ac:dyDescent="0.3">
      <c r="A83" t="s">
        <v>722</v>
      </c>
      <c r="B83" t="s">
        <v>358</v>
      </c>
      <c r="C83" t="s">
        <v>374</v>
      </c>
      <c r="D83" t="s">
        <v>360</v>
      </c>
      <c r="E83" t="s">
        <v>283</v>
      </c>
      <c r="F83" t="s">
        <v>517</v>
      </c>
      <c r="G83">
        <v>1</v>
      </c>
      <c r="H83" t="s">
        <v>518</v>
      </c>
      <c r="I83" s="134">
        <v>45849</v>
      </c>
      <c r="J83" s="134"/>
      <c r="K83" t="s">
        <v>363</v>
      </c>
      <c r="L83">
        <v>6.36</v>
      </c>
      <c r="M83">
        <v>8.0500000000000005E-4</v>
      </c>
      <c r="N83" t="s">
        <v>363</v>
      </c>
      <c r="O83" s="149">
        <v>4.7768787226845717</v>
      </c>
      <c r="P83">
        <v>1.75</v>
      </c>
      <c r="Q83" t="s">
        <v>363</v>
      </c>
      <c r="R83" t="s">
        <v>1509</v>
      </c>
      <c r="S83">
        <v>0.7</v>
      </c>
    </row>
    <row r="84" spans="1:19" x14ac:dyDescent="0.3">
      <c r="A84" t="s">
        <v>722</v>
      </c>
      <c r="B84" t="s">
        <v>358</v>
      </c>
      <c r="C84" t="s">
        <v>374</v>
      </c>
      <c r="D84" t="s">
        <v>360</v>
      </c>
      <c r="E84" t="s">
        <v>339</v>
      </c>
      <c r="F84" t="s">
        <v>545</v>
      </c>
      <c r="G84">
        <v>1</v>
      </c>
      <c r="H84" t="s">
        <v>546</v>
      </c>
      <c r="I84" s="134">
        <v>45849</v>
      </c>
      <c r="J84" s="134"/>
      <c r="K84" t="s">
        <v>363</v>
      </c>
      <c r="L84">
        <v>7.06</v>
      </c>
      <c r="M84">
        <v>1.0529999999999999E-3</v>
      </c>
      <c r="N84" t="s">
        <v>363</v>
      </c>
      <c r="O84" s="149">
        <v>4.7768787226845717</v>
      </c>
      <c r="P84">
        <v>1.75</v>
      </c>
      <c r="Q84" t="s">
        <v>363</v>
      </c>
      <c r="R84" t="s">
        <v>1509</v>
      </c>
      <c r="S84">
        <v>0.7</v>
      </c>
    </row>
    <row r="85" spans="1:19" x14ac:dyDescent="0.3">
      <c r="A85" t="s">
        <v>722</v>
      </c>
      <c r="B85" t="s">
        <v>358</v>
      </c>
      <c r="C85" t="s">
        <v>374</v>
      </c>
      <c r="D85" t="s">
        <v>360</v>
      </c>
      <c r="E85" t="s">
        <v>323</v>
      </c>
      <c r="F85" t="s">
        <v>537</v>
      </c>
      <c r="G85">
        <v>1</v>
      </c>
      <c r="H85" t="s">
        <v>538</v>
      </c>
      <c r="I85" s="134">
        <v>45849</v>
      </c>
      <c r="J85" s="134"/>
      <c r="K85" t="s">
        <v>363</v>
      </c>
      <c r="L85">
        <v>9.8699999999999992</v>
      </c>
      <c r="M85">
        <v>9.8799999999999995E-4</v>
      </c>
      <c r="N85" t="s">
        <v>363</v>
      </c>
      <c r="O85" s="149">
        <v>4.7768787226845717</v>
      </c>
      <c r="P85">
        <v>1.75</v>
      </c>
      <c r="Q85" t="s">
        <v>363</v>
      </c>
      <c r="R85" t="s">
        <v>1509</v>
      </c>
      <c r="S85">
        <v>0.7</v>
      </c>
    </row>
    <row r="86" spans="1:19" x14ac:dyDescent="0.3">
      <c r="A86" t="s">
        <v>722</v>
      </c>
      <c r="B86" t="s">
        <v>358</v>
      </c>
      <c r="C86" t="s">
        <v>374</v>
      </c>
      <c r="D86" t="s">
        <v>360</v>
      </c>
      <c r="E86" t="s">
        <v>203</v>
      </c>
      <c r="F86" t="s">
        <v>477</v>
      </c>
      <c r="G86">
        <v>1</v>
      </c>
      <c r="H86" t="s">
        <v>478</v>
      </c>
      <c r="I86" s="134">
        <v>45849</v>
      </c>
      <c r="J86" s="134"/>
      <c r="K86" t="s">
        <v>363</v>
      </c>
      <c r="L86">
        <v>11.52</v>
      </c>
      <c r="M86">
        <v>1.297E-3</v>
      </c>
      <c r="N86" t="s">
        <v>363</v>
      </c>
      <c r="O86" s="149">
        <v>4.7768787226845717</v>
      </c>
      <c r="P86">
        <v>1.75</v>
      </c>
      <c r="Q86" t="s">
        <v>363</v>
      </c>
      <c r="R86" t="s">
        <v>1509</v>
      </c>
      <c r="S86">
        <v>0.7</v>
      </c>
    </row>
    <row r="87" spans="1:19" x14ac:dyDescent="0.3">
      <c r="A87" t="s">
        <v>722</v>
      </c>
      <c r="B87" t="s">
        <v>358</v>
      </c>
      <c r="C87" t="s">
        <v>374</v>
      </c>
      <c r="D87" t="s">
        <v>360</v>
      </c>
      <c r="E87" t="s">
        <v>299</v>
      </c>
      <c r="F87" t="s">
        <v>525</v>
      </c>
      <c r="G87">
        <v>1</v>
      </c>
      <c r="H87" t="s">
        <v>526</v>
      </c>
      <c r="I87" s="134">
        <v>45849</v>
      </c>
      <c r="J87" s="134"/>
      <c r="K87" t="s">
        <v>363</v>
      </c>
      <c r="L87">
        <v>10.89</v>
      </c>
      <c r="M87">
        <v>1.09E-3</v>
      </c>
      <c r="N87" t="s">
        <v>363</v>
      </c>
      <c r="O87" s="149">
        <v>4.7768787226845717</v>
      </c>
      <c r="P87">
        <v>1.75</v>
      </c>
      <c r="Q87" t="s">
        <v>363</v>
      </c>
      <c r="R87" t="s">
        <v>1509</v>
      </c>
      <c r="S87">
        <v>0.7</v>
      </c>
    </row>
    <row r="88" spans="1:19" x14ac:dyDescent="0.3">
      <c r="A88" t="s">
        <v>722</v>
      </c>
      <c r="B88" t="s">
        <v>358</v>
      </c>
      <c r="C88" t="s">
        <v>374</v>
      </c>
      <c r="D88" t="s">
        <v>360</v>
      </c>
      <c r="E88" t="s">
        <v>243</v>
      </c>
      <c r="F88" t="s">
        <v>497</v>
      </c>
      <c r="G88">
        <v>1</v>
      </c>
      <c r="H88" t="s">
        <v>498</v>
      </c>
      <c r="I88" s="134">
        <v>45849</v>
      </c>
      <c r="J88" s="134"/>
      <c r="K88" t="s">
        <v>363</v>
      </c>
      <c r="L88">
        <v>5.33</v>
      </c>
      <c r="M88">
        <v>6.7400000000000001E-4</v>
      </c>
      <c r="N88" t="s">
        <v>363</v>
      </c>
      <c r="O88" s="149">
        <v>4.7768787226845717</v>
      </c>
      <c r="P88">
        <v>1.75</v>
      </c>
      <c r="Q88" t="s">
        <v>363</v>
      </c>
      <c r="R88" t="s">
        <v>1509</v>
      </c>
      <c r="S88">
        <v>0.7</v>
      </c>
    </row>
    <row r="89" spans="1:19" x14ac:dyDescent="0.3">
      <c r="A89" t="s">
        <v>722</v>
      </c>
      <c r="B89" t="s">
        <v>358</v>
      </c>
      <c r="C89" t="s">
        <v>374</v>
      </c>
      <c r="D89" t="s">
        <v>360</v>
      </c>
      <c r="E89" t="s">
        <v>195</v>
      </c>
      <c r="F89" t="s">
        <v>473</v>
      </c>
      <c r="G89">
        <v>1</v>
      </c>
      <c r="H89" t="s">
        <v>474</v>
      </c>
      <c r="I89" s="134">
        <v>45849</v>
      </c>
      <c r="J89" s="134"/>
      <c r="K89" t="s">
        <v>363</v>
      </c>
      <c r="L89">
        <v>10.44</v>
      </c>
      <c r="M89">
        <v>1.266E-3</v>
      </c>
      <c r="N89" t="s">
        <v>363</v>
      </c>
      <c r="O89" s="149">
        <v>4.7768787226845717</v>
      </c>
      <c r="P89">
        <v>1.75</v>
      </c>
      <c r="Q89" t="s">
        <v>363</v>
      </c>
      <c r="R89" t="s">
        <v>1509</v>
      </c>
      <c r="S89">
        <v>0.7</v>
      </c>
    </row>
    <row r="90" spans="1:19" x14ac:dyDescent="0.3">
      <c r="A90" t="s">
        <v>722</v>
      </c>
      <c r="B90" t="s">
        <v>358</v>
      </c>
      <c r="C90" t="s">
        <v>374</v>
      </c>
      <c r="D90" t="s">
        <v>360</v>
      </c>
      <c r="E90" t="s">
        <v>284</v>
      </c>
      <c r="F90" t="s">
        <v>691</v>
      </c>
      <c r="G90">
        <v>1</v>
      </c>
      <c r="H90" t="s">
        <v>692</v>
      </c>
      <c r="I90" s="134">
        <v>45849</v>
      </c>
      <c r="J90" s="134"/>
      <c r="K90" t="s">
        <v>363</v>
      </c>
      <c r="L90">
        <v>5.08</v>
      </c>
      <c r="M90">
        <v>6.4199999999999999E-4</v>
      </c>
      <c r="N90" t="s">
        <v>363</v>
      </c>
      <c r="O90" s="149">
        <v>3.7829594891571632</v>
      </c>
      <c r="P90">
        <v>1.5</v>
      </c>
      <c r="Q90" t="s">
        <v>363</v>
      </c>
      <c r="R90" t="s">
        <v>1509</v>
      </c>
      <c r="S90">
        <v>0.75</v>
      </c>
    </row>
    <row r="91" spans="1:19" x14ac:dyDescent="0.3">
      <c r="A91" t="s">
        <v>722</v>
      </c>
      <c r="B91" t="s">
        <v>358</v>
      </c>
      <c r="C91" t="s">
        <v>374</v>
      </c>
      <c r="D91" t="s">
        <v>360</v>
      </c>
      <c r="E91" t="s">
        <v>111</v>
      </c>
      <c r="F91" t="s">
        <v>633</v>
      </c>
      <c r="G91">
        <v>1</v>
      </c>
      <c r="H91" t="s">
        <v>634</v>
      </c>
      <c r="I91" s="134">
        <v>45849</v>
      </c>
      <c r="J91" s="134"/>
      <c r="K91" t="s">
        <v>363</v>
      </c>
      <c r="L91">
        <v>9.7200000000000006</v>
      </c>
      <c r="M91">
        <v>1.0950000000000001E-3</v>
      </c>
      <c r="N91" t="s">
        <v>363</v>
      </c>
      <c r="O91" s="149">
        <v>3.7829594891571632</v>
      </c>
      <c r="P91">
        <v>1.5</v>
      </c>
      <c r="Q91" t="s">
        <v>363</v>
      </c>
      <c r="R91" t="s">
        <v>1509</v>
      </c>
      <c r="S91">
        <v>0.75</v>
      </c>
    </row>
    <row r="92" spans="1:19" x14ac:dyDescent="0.3">
      <c r="A92" t="s">
        <v>722</v>
      </c>
      <c r="B92" t="s">
        <v>358</v>
      </c>
      <c r="C92" t="s">
        <v>374</v>
      </c>
      <c r="D92" t="s">
        <v>360</v>
      </c>
      <c r="E92" t="s">
        <v>166</v>
      </c>
      <c r="F92" t="s">
        <v>637</v>
      </c>
      <c r="G92">
        <v>1</v>
      </c>
      <c r="H92" t="s">
        <v>638</v>
      </c>
      <c r="I92" s="134">
        <v>45849</v>
      </c>
      <c r="J92" s="134"/>
      <c r="K92" t="s">
        <v>363</v>
      </c>
      <c r="L92">
        <v>5.25</v>
      </c>
      <c r="M92">
        <v>5.9100000000000005E-4</v>
      </c>
      <c r="N92" t="s">
        <v>363</v>
      </c>
      <c r="O92" s="149">
        <v>3.7829594891571632</v>
      </c>
      <c r="P92">
        <v>1.5</v>
      </c>
      <c r="Q92" t="s">
        <v>363</v>
      </c>
      <c r="R92" t="s">
        <v>1509</v>
      </c>
      <c r="S92">
        <v>0.75</v>
      </c>
    </row>
    <row r="93" spans="1:19" x14ac:dyDescent="0.3">
      <c r="A93" t="s">
        <v>722</v>
      </c>
      <c r="B93" t="s">
        <v>358</v>
      </c>
      <c r="C93" t="s">
        <v>374</v>
      </c>
      <c r="D93" t="s">
        <v>360</v>
      </c>
      <c r="E93" t="s">
        <v>212</v>
      </c>
      <c r="F93" t="s">
        <v>655</v>
      </c>
      <c r="G93">
        <v>1</v>
      </c>
      <c r="H93" t="s">
        <v>656</v>
      </c>
      <c r="I93" s="134">
        <v>45849</v>
      </c>
      <c r="J93" s="134"/>
      <c r="K93" t="s">
        <v>363</v>
      </c>
      <c r="L93">
        <v>6.43</v>
      </c>
      <c r="M93">
        <v>7.0200000000000004E-4</v>
      </c>
      <c r="N93" t="s">
        <v>363</v>
      </c>
      <c r="O93" s="149">
        <v>3.7829594891571632</v>
      </c>
      <c r="P93">
        <v>1.5</v>
      </c>
      <c r="Q93" t="s">
        <v>363</v>
      </c>
      <c r="R93" t="s">
        <v>1509</v>
      </c>
      <c r="S93">
        <v>0.75</v>
      </c>
    </row>
    <row r="94" spans="1:19" x14ac:dyDescent="0.3">
      <c r="A94" t="s">
        <v>722</v>
      </c>
      <c r="B94" t="s">
        <v>358</v>
      </c>
      <c r="C94" t="s">
        <v>374</v>
      </c>
      <c r="D94" t="s">
        <v>360</v>
      </c>
      <c r="E94" t="s">
        <v>260</v>
      </c>
      <c r="F94" t="s">
        <v>679</v>
      </c>
      <c r="G94">
        <v>1</v>
      </c>
      <c r="H94" t="s">
        <v>680</v>
      </c>
      <c r="I94" s="134">
        <v>45849</v>
      </c>
      <c r="J94" s="134"/>
      <c r="K94" t="s">
        <v>363</v>
      </c>
      <c r="L94">
        <v>5.25</v>
      </c>
      <c r="M94">
        <v>6.3599999999999996E-4</v>
      </c>
      <c r="N94" t="s">
        <v>363</v>
      </c>
      <c r="O94" s="149">
        <v>3.7829594891571632</v>
      </c>
      <c r="P94">
        <v>1.5</v>
      </c>
      <c r="Q94" t="s">
        <v>363</v>
      </c>
      <c r="R94" t="s">
        <v>1509</v>
      </c>
      <c r="S94">
        <v>0.75</v>
      </c>
    </row>
    <row r="95" spans="1:19" x14ac:dyDescent="0.3">
      <c r="A95" t="s">
        <v>722</v>
      </c>
      <c r="B95" t="s">
        <v>358</v>
      </c>
      <c r="C95" t="s">
        <v>374</v>
      </c>
      <c r="D95" t="s">
        <v>360</v>
      </c>
      <c r="E95" t="s">
        <v>308</v>
      </c>
      <c r="F95" t="s">
        <v>703</v>
      </c>
      <c r="G95">
        <v>1</v>
      </c>
      <c r="H95" t="s">
        <v>704</v>
      </c>
      <c r="I95" s="134">
        <v>45849</v>
      </c>
      <c r="J95" s="134"/>
      <c r="K95" t="s">
        <v>363</v>
      </c>
      <c r="L95">
        <v>6.54</v>
      </c>
      <c r="M95">
        <v>6.5399999999999996E-4</v>
      </c>
      <c r="N95" t="s">
        <v>363</v>
      </c>
      <c r="O95" s="149">
        <v>3.7829594891571632</v>
      </c>
      <c r="P95">
        <v>1.5</v>
      </c>
      <c r="Q95" t="s">
        <v>363</v>
      </c>
      <c r="R95" t="s">
        <v>1509</v>
      </c>
      <c r="S95">
        <v>0.75</v>
      </c>
    </row>
    <row r="96" spans="1:19" x14ac:dyDescent="0.3">
      <c r="A96" t="s">
        <v>722</v>
      </c>
      <c r="B96" t="s">
        <v>358</v>
      </c>
      <c r="C96" t="s">
        <v>374</v>
      </c>
      <c r="D96" t="s">
        <v>360</v>
      </c>
      <c r="E96" t="s">
        <v>204</v>
      </c>
      <c r="F96" t="s">
        <v>651</v>
      </c>
      <c r="G96">
        <v>1</v>
      </c>
      <c r="H96" t="s">
        <v>652</v>
      </c>
      <c r="I96" s="134">
        <v>45849</v>
      </c>
      <c r="J96" s="134"/>
      <c r="K96" t="s">
        <v>363</v>
      </c>
      <c r="L96">
        <v>21.74</v>
      </c>
      <c r="M96">
        <v>2.4480000000000001E-3</v>
      </c>
      <c r="N96" t="s">
        <v>363</v>
      </c>
      <c r="O96" s="149">
        <v>3.7829594891571632</v>
      </c>
      <c r="P96">
        <v>1.5</v>
      </c>
      <c r="Q96" t="s">
        <v>363</v>
      </c>
      <c r="R96" t="s">
        <v>1509</v>
      </c>
      <c r="S96">
        <v>0.75</v>
      </c>
    </row>
    <row r="97" spans="1:19" x14ac:dyDescent="0.3">
      <c r="A97" t="s">
        <v>722</v>
      </c>
      <c r="B97" t="s">
        <v>358</v>
      </c>
      <c r="C97" t="s">
        <v>374</v>
      </c>
      <c r="D97" t="s">
        <v>360</v>
      </c>
      <c r="E97" t="s">
        <v>300</v>
      </c>
      <c r="F97" t="s">
        <v>699</v>
      </c>
      <c r="G97">
        <v>1</v>
      </c>
      <c r="H97" t="s">
        <v>700</v>
      </c>
      <c r="I97" s="134">
        <v>45849</v>
      </c>
      <c r="J97" s="134"/>
      <c r="K97" t="s">
        <v>363</v>
      </c>
      <c r="L97">
        <v>4.9400000000000004</v>
      </c>
      <c r="M97">
        <v>4.9399999999999997E-4</v>
      </c>
      <c r="N97" t="s">
        <v>363</v>
      </c>
      <c r="O97" s="149">
        <v>3.7829594891571632</v>
      </c>
      <c r="P97">
        <v>1.5</v>
      </c>
      <c r="Q97" t="s">
        <v>363</v>
      </c>
      <c r="R97" t="s">
        <v>1509</v>
      </c>
      <c r="S97">
        <v>0.75</v>
      </c>
    </row>
    <row r="98" spans="1:19" x14ac:dyDescent="0.3">
      <c r="A98" t="s">
        <v>722</v>
      </c>
      <c r="B98" t="s">
        <v>358</v>
      </c>
      <c r="C98" t="s">
        <v>374</v>
      </c>
      <c r="D98" t="s">
        <v>360</v>
      </c>
      <c r="E98" t="s">
        <v>228</v>
      </c>
      <c r="F98" t="s">
        <v>663</v>
      </c>
      <c r="G98">
        <v>1</v>
      </c>
      <c r="H98" t="s">
        <v>664</v>
      </c>
      <c r="I98" s="134">
        <v>45849</v>
      </c>
      <c r="J98" s="134"/>
      <c r="K98" t="s">
        <v>363</v>
      </c>
      <c r="L98">
        <v>3.9</v>
      </c>
      <c r="M98">
        <v>4.9399999999999997E-4</v>
      </c>
      <c r="N98" t="s">
        <v>363</v>
      </c>
      <c r="O98" s="149">
        <v>3.7829594891571632</v>
      </c>
      <c r="P98">
        <v>1.5</v>
      </c>
      <c r="Q98" t="s">
        <v>363</v>
      </c>
      <c r="R98" t="s">
        <v>1509</v>
      </c>
      <c r="S98">
        <v>0.75</v>
      </c>
    </row>
    <row r="99" spans="1:19" x14ac:dyDescent="0.3">
      <c r="A99" t="s">
        <v>722</v>
      </c>
      <c r="B99" t="s">
        <v>358</v>
      </c>
      <c r="C99" t="s">
        <v>374</v>
      </c>
      <c r="D99" t="s">
        <v>360</v>
      </c>
      <c r="E99" t="s">
        <v>324</v>
      </c>
      <c r="F99" t="s">
        <v>711</v>
      </c>
      <c r="G99">
        <v>1</v>
      </c>
      <c r="H99" t="s">
        <v>712</v>
      </c>
      <c r="I99" s="134">
        <v>45849</v>
      </c>
      <c r="J99" s="134"/>
      <c r="K99" t="s">
        <v>363</v>
      </c>
      <c r="L99">
        <v>3.69</v>
      </c>
      <c r="M99">
        <v>1.8599999999999999E-4</v>
      </c>
      <c r="N99" t="s">
        <v>363</v>
      </c>
      <c r="O99" s="149">
        <v>3.7829594891571632</v>
      </c>
      <c r="P99">
        <v>1.5</v>
      </c>
      <c r="Q99" t="s">
        <v>363</v>
      </c>
      <c r="R99" t="s">
        <v>1509</v>
      </c>
      <c r="S99">
        <v>0.75</v>
      </c>
    </row>
    <row r="100" spans="1:19" x14ac:dyDescent="0.3">
      <c r="A100" t="s">
        <v>722</v>
      </c>
      <c r="B100" t="s">
        <v>358</v>
      </c>
      <c r="C100" t="s">
        <v>374</v>
      </c>
      <c r="D100" t="s">
        <v>360</v>
      </c>
      <c r="E100" t="s">
        <v>220</v>
      </c>
      <c r="F100" t="s">
        <v>659</v>
      </c>
      <c r="G100">
        <v>1</v>
      </c>
      <c r="H100" t="s">
        <v>660</v>
      </c>
      <c r="I100" s="134">
        <v>45849</v>
      </c>
      <c r="J100" s="134"/>
      <c r="K100" t="s">
        <v>363</v>
      </c>
      <c r="L100">
        <v>8.5299999999999994</v>
      </c>
      <c r="M100">
        <v>9.6000000000000002E-4</v>
      </c>
      <c r="N100" t="s">
        <v>363</v>
      </c>
      <c r="O100" s="149">
        <v>3.7829594891571632</v>
      </c>
      <c r="P100">
        <v>1.5</v>
      </c>
      <c r="Q100" t="s">
        <v>363</v>
      </c>
      <c r="R100" t="s">
        <v>1509</v>
      </c>
      <c r="S100">
        <v>0.75</v>
      </c>
    </row>
    <row r="101" spans="1:19" x14ac:dyDescent="0.3">
      <c r="A101" t="s">
        <v>722</v>
      </c>
      <c r="B101" t="s">
        <v>358</v>
      </c>
      <c r="C101" t="s">
        <v>374</v>
      </c>
      <c r="D101" t="s">
        <v>360</v>
      </c>
      <c r="E101" t="s">
        <v>252</v>
      </c>
      <c r="F101" t="s">
        <v>675</v>
      </c>
      <c r="G101">
        <v>1</v>
      </c>
      <c r="H101" t="s">
        <v>676</v>
      </c>
      <c r="I101" s="134">
        <v>45849</v>
      </c>
      <c r="J101" s="134"/>
      <c r="K101" t="s">
        <v>363</v>
      </c>
      <c r="L101">
        <v>10.87</v>
      </c>
      <c r="M101">
        <v>1.224E-3</v>
      </c>
      <c r="N101" t="s">
        <v>363</v>
      </c>
      <c r="O101" s="149">
        <v>3.7829594891571632</v>
      </c>
      <c r="P101">
        <v>1.5</v>
      </c>
      <c r="Q101" t="s">
        <v>363</v>
      </c>
      <c r="R101" t="s">
        <v>1509</v>
      </c>
      <c r="S101">
        <v>0.75</v>
      </c>
    </row>
    <row r="102" spans="1:19" x14ac:dyDescent="0.3">
      <c r="A102" t="s">
        <v>722</v>
      </c>
      <c r="B102" t="s">
        <v>358</v>
      </c>
      <c r="C102" t="s">
        <v>374</v>
      </c>
      <c r="D102" t="s">
        <v>360</v>
      </c>
      <c r="E102" t="s">
        <v>268</v>
      </c>
      <c r="F102" t="s">
        <v>683</v>
      </c>
      <c r="G102">
        <v>1</v>
      </c>
      <c r="H102" t="s">
        <v>684</v>
      </c>
      <c r="I102" s="134">
        <v>45849</v>
      </c>
      <c r="J102" s="134"/>
      <c r="K102" t="s">
        <v>363</v>
      </c>
      <c r="L102">
        <v>7.38</v>
      </c>
      <c r="M102">
        <v>9.5600000000000004E-4</v>
      </c>
      <c r="N102" t="s">
        <v>363</v>
      </c>
      <c r="O102" s="149">
        <v>3.7829594891571632</v>
      </c>
      <c r="P102">
        <v>1.5</v>
      </c>
      <c r="Q102" t="s">
        <v>363</v>
      </c>
      <c r="R102" t="s">
        <v>1509</v>
      </c>
      <c r="S102">
        <v>0.75</v>
      </c>
    </row>
    <row r="103" spans="1:19" x14ac:dyDescent="0.3">
      <c r="A103" t="s">
        <v>722</v>
      </c>
      <c r="B103" t="s">
        <v>358</v>
      </c>
      <c r="C103" t="s">
        <v>374</v>
      </c>
      <c r="D103" t="s">
        <v>360</v>
      </c>
      <c r="E103" t="s">
        <v>276</v>
      </c>
      <c r="F103" t="s">
        <v>687</v>
      </c>
      <c r="G103">
        <v>1</v>
      </c>
      <c r="H103" t="s">
        <v>688</v>
      </c>
      <c r="I103" s="134">
        <v>45849</v>
      </c>
      <c r="J103" s="134"/>
      <c r="K103" t="s">
        <v>363</v>
      </c>
      <c r="L103">
        <v>4.5199999999999996</v>
      </c>
      <c r="M103">
        <v>5.71E-4</v>
      </c>
      <c r="N103" t="s">
        <v>363</v>
      </c>
      <c r="O103" s="149">
        <v>3.7829594891571632</v>
      </c>
      <c r="P103">
        <v>1.5</v>
      </c>
      <c r="Q103" t="s">
        <v>363</v>
      </c>
      <c r="R103" t="s">
        <v>1509</v>
      </c>
      <c r="S103">
        <v>0.75</v>
      </c>
    </row>
    <row r="104" spans="1:19" x14ac:dyDescent="0.3">
      <c r="A104" t="s">
        <v>722</v>
      </c>
      <c r="B104" t="s">
        <v>358</v>
      </c>
      <c r="C104" t="s">
        <v>374</v>
      </c>
      <c r="D104" t="s">
        <v>360</v>
      </c>
      <c r="E104" t="s">
        <v>332</v>
      </c>
      <c r="F104" t="s">
        <v>715</v>
      </c>
      <c r="G104">
        <v>1</v>
      </c>
      <c r="H104" t="s">
        <v>716</v>
      </c>
      <c r="I104" s="134">
        <v>45849</v>
      </c>
      <c r="J104" s="134"/>
      <c r="K104" t="s">
        <v>363</v>
      </c>
      <c r="L104">
        <v>6.12</v>
      </c>
      <c r="M104">
        <v>9.1200000000000005E-4</v>
      </c>
      <c r="N104" t="s">
        <v>363</v>
      </c>
      <c r="O104" s="149">
        <v>3.7829594891571632</v>
      </c>
      <c r="P104">
        <v>1.5</v>
      </c>
      <c r="Q104" t="s">
        <v>363</v>
      </c>
      <c r="R104" t="s">
        <v>1509</v>
      </c>
      <c r="S104">
        <v>0.75</v>
      </c>
    </row>
    <row r="105" spans="1:19" x14ac:dyDescent="0.3">
      <c r="A105" t="s">
        <v>722</v>
      </c>
      <c r="B105" t="s">
        <v>358</v>
      </c>
      <c r="C105" t="s">
        <v>374</v>
      </c>
      <c r="D105" t="s">
        <v>360</v>
      </c>
      <c r="E105" t="s">
        <v>316</v>
      </c>
      <c r="F105" t="s">
        <v>707</v>
      </c>
      <c r="G105">
        <v>1</v>
      </c>
      <c r="H105" t="s">
        <v>708</v>
      </c>
      <c r="I105" s="134">
        <v>45849</v>
      </c>
      <c r="J105" s="134"/>
      <c r="K105" t="s">
        <v>363</v>
      </c>
      <c r="L105">
        <v>8</v>
      </c>
      <c r="M105">
        <v>8.0000000000000004E-4</v>
      </c>
      <c r="N105" t="s">
        <v>363</v>
      </c>
      <c r="O105" s="149">
        <v>3.7829594891571632</v>
      </c>
      <c r="P105">
        <v>1.5</v>
      </c>
      <c r="Q105" t="s">
        <v>363</v>
      </c>
      <c r="R105" t="s">
        <v>1509</v>
      </c>
      <c r="S105">
        <v>0.75</v>
      </c>
    </row>
    <row r="106" spans="1:19" x14ac:dyDescent="0.3">
      <c r="A106" t="s">
        <v>722</v>
      </c>
      <c r="B106" t="s">
        <v>358</v>
      </c>
      <c r="C106" t="s">
        <v>374</v>
      </c>
      <c r="D106" t="s">
        <v>360</v>
      </c>
      <c r="E106" t="s">
        <v>196</v>
      </c>
      <c r="F106" t="s">
        <v>647</v>
      </c>
      <c r="G106">
        <v>1</v>
      </c>
      <c r="H106" t="s">
        <v>648</v>
      </c>
      <c r="I106" s="134">
        <v>45849</v>
      </c>
      <c r="J106" s="134"/>
      <c r="K106" t="s">
        <v>363</v>
      </c>
      <c r="L106">
        <v>8.8800000000000008</v>
      </c>
      <c r="M106">
        <v>1E-3</v>
      </c>
      <c r="N106" t="s">
        <v>363</v>
      </c>
      <c r="O106" s="149">
        <v>3.7829594891571632</v>
      </c>
      <c r="P106">
        <v>1.5</v>
      </c>
      <c r="Q106" t="s">
        <v>363</v>
      </c>
      <c r="R106" t="s">
        <v>1509</v>
      </c>
      <c r="S106">
        <v>0.75</v>
      </c>
    </row>
    <row r="107" spans="1:19" x14ac:dyDescent="0.3">
      <c r="A107" t="s">
        <v>722</v>
      </c>
      <c r="B107" t="s">
        <v>358</v>
      </c>
      <c r="C107" t="s">
        <v>374</v>
      </c>
      <c r="D107" t="s">
        <v>360</v>
      </c>
      <c r="E107" t="s">
        <v>292</v>
      </c>
      <c r="F107" t="s">
        <v>695</v>
      </c>
      <c r="G107">
        <v>1</v>
      </c>
      <c r="H107" t="s">
        <v>696</v>
      </c>
      <c r="I107" s="134">
        <v>45849</v>
      </c>
      <c r="J107" s="134"/>
      <c r="K107" t="s">
        <v>363</v>
      </c>
      <c r="L107">
        <v>5.38</v>
      </c>
      <c r="M107">
        <v>5.3899999999999998E-4</v>
      </c>
      <c r="N107" t="s">
        <v>363</v>
      </c>
      <c r="O107" s="149">
        <v>3.7829594891571632</v>
      </c>
      <c r="P107">
        <v>1.5</v>
      </c>
      <c r="Q107" t="s">
        <v>363</v>
      </c>
      <c r="R107" t="s">
        <v>1509</v>
      </c>
      <c r="S107">
        <v>0.75</v>
      </c>
    </row>
    <row r="108" spans="1:19" x14ac:dyDescent="0.3">
      <c r="A108" t="s">
        <v>722</v>
      </c>
      <c r="B108" t="s">
        <v>358</v>
      </c>
      <c r="C108" t="s">
        <v>374</v>
      </c>
      <c r="D108" t="s">
        <v>360</v>
      </c>
      <c r="E108" t="s">
        <v>236</v>
      </c>
      <c r="F108" t="s">
        <v>667</v>
      </c>
      <c r="G108">
        <v>1</v>
      </c>
      <c r="H108" t="s">
        <v>668</v>
      </c>
      <c r="I108" s="134">
        <v>45849</v>
      </c>
      <c r="J108" s="134"/>
      <c r="K108" t="s">
        <v>363</v>
      </c>
      <c r="L108">
        <v>7.63</v>
      </c>
      <c r="M108">
        <v>9.6500000000000004E-4</v>
      </c>
      <c r="N108" t="s">
        <v>363</v>
      </c>
      <c r="O108" s="149">
        <v>3.7829594891571632</v>
      </c>
      <c r="P108">
        <v>1.5</v>
      </c>
      <c r="Q108" t="s">
        <v>363</v>
      </c>
      <c r="R108" t="s">
        <v>1509</v>
      </c>
      <c r="S108">
        <v>0.75</v>
      </c>
    </row>
    <row r="109" spans="1:19" x14ac:dyDescent="0.3">
      <c r="A109" t="s">
        <v>722</v>
      </c>
      <c r="B109" t="s">
        <v>358</v>
      </c>
      <c r="C109" t="s">
        <v>374</v>
      </c>
      <c r="D109" t="s">
        <v>360</v>
      </c>
      <c r="E109" t="s">
        <v>244</v>
      </c>
      <c r="F109" t="s">
        <v>671</v>
      </c>
      <c r="G109">
        <v>1</v>
      </c>
      <c r="H109" t="s">
        <v>672</v>
      </c>
      <c r="I109" s="134">
        <v>45849</v>
      </c>
      <c r="J109" s="134"/>
      <c r="K109" t="s">
        <v>363</v>
      </c>
      <c r="L109">
        <v>4.28</v>
      </c>
      <c r="M109">
        <v>4.28E-4</v>
      </c>
      <c r="N109" t="s">
        <v>363</v>
      </c>
      <c r="O109" s="149">
        <v>3.7829594891571632</v>
      </c>
      <c r="P109">
        <v>1.5</v>
      </c>
      <c r="Q109" t="s">
        <v>363</v>
      </c>
      <c r="R109" t="s">
        <v>1509</v>
      </c>
      <c r="S109">
        <v>0.75</v>
      </c>
    </row>
    <row r="110" spans="1:19" x14ac:dyDescent="0.3">
      <c r="A110" t="s">
        <v>722</v>
      </c>
      <c r="B110" t="s">
        <v>358</v>
      </c>
      <c r="C110" t="s">
        <v>374</v>
      </c>
      <c r="D110" t="s">
        <v>360</v>
      </c>
      <c r="E110" t="s">
        <v>184</v>
      </c>
      <c r="F110" t="s">
        <v>641</v>
      </c>
      <c r="G110">
        <v>1</v>
      </c>
      <c r="H110" t="s">
        <v>642</v>
      </c>
      <c r="I110" s="134">
        <v>45849</v>
      </c>
      <c r="J110" s="134"/>
      <c r="K110" t="s">
        <v>363</v>
      </c>
      <c r="L110">
        <v>15.29</v>
      </c>
      <c r="M110">
        <v>7.7200000000000001E-4</v>
      </c>
      <c r="N110" t="s">
        <v>363</v>
      </c>
      <c r="O110" s="149">
        <v>3.7829594891571632</v>
      </c>
      <c r="P110">
        <v>1.5</v>
      </c>
      <c r="Q110" t="s">
        <v>363</v>
      </c>
      <c r="R110" t="s">
        <v>1509</v>
      </c>
      <c r="S110">
        <v>0.75</v>
      </c>
    </row>
    <row r="111" spans="1:19" x14ac:dyDescent="0.3">
      <c r="A111" t="s">
        <v>722</v>
      </c>
      <c r="B111" t="s">
        <v>358</v>
      </c>
      <c r="C111" t="s">
        <v>374</v>
      </c>
      <c r="D111" t="s">
        <v>360</v>
      </c>
      <c r="E111" t="s">
        <v>285</v>
      </c>
      <c r="F111" t="s">
        <v>433</v>
      </c>
      <c r="G111">
        <v>1</v>
      </c>
      <c r="H111" t="s">
        <v>434</v>
      </c>
      <c r="I111" s="134">
        <v>45849</v>
      </c>
      <c r="J111" s="134"/>
      <c r="K111" t="s">
        <v>363</v>
      </c>
      <c r="L111">
        <v>5.08</v>
      </c>
      <c r="M111">
        <v>6.4199999999999999E-4</v>
      </c>
      <c r="N111" t="s">
        <v>363</v>
      </c>
      <c r="O111" s="149">
        <v>4.0534561062023569</v>
      </c>
      <c r="P111">
        <v>2</v>
      </c>
      <c r="Q111" t="s">
        <v>363</v>
      </c>
      <c r="R111" t="s">
        <v>1509</v>
      </c>
      <c r="S111">
        <v>0.75</v>
      </c>
    </row>
    <row r="112" spans="1:19" x14ac:dyDescent="0.3">
      <c r="A112" t="s">
        <v>722</v>
      </c>
      <c r="B112" t="s">
        <v>358</v>
      </c>
      <c r="C112" t="s">
        <v>374</v>
      </c>
      <c r="D112" t="s">
        <v>360</v>
      </c>
      <c r="E112" t="s">
        <v>116</v>
      </c>
      <c r="F112" t="s">
        <v>375</v>
      </c>
      <c r="G112">
        <v>1</v>
      </c>
      <c r="H112" t="s">
        <v>376</v>
      </c>
      <c r="I112" s="134">
        <v>45849</v>
      </c>
      <c r="J112" s="134"/>
      <c r="K112" t="s">
        <v>363</v>
      </c>
      <c r="L112">
        <v>9.7200000000000006</v>
      </c>
      <c r="M112">
        <v>1.0950000000000001E-3</v>
      </c>
      <c r="N112" t="s">
        <v>363</v>
      </c>
      <c r="O112" s="149">
        <v>4.0534561062023569</v>
      </c>
      <c r="P112">
        <v>2</v>
      </c>
      <c r="Q112" t="s">
        <v>363</v>
      </c>
      <c r="R112" t="s">
        <v>1509</v>
      </c>
      <c r="S112">
        <v>0.75</v>
      </c>
    </row>
    <row r="113" spans="1:19" x14ac:dyDescent="0.3">
      <c r="A113" t="s">
        <v>722</v>
      </c>
      <c r="B113" t="s">
        <v>358</v>
      </c>
      <c r="C113" t="s">
        <v>374</v>
      </c>
      <c r="D113" t="s">
        <v>360</v>
      </c>
      <c r="E113" t="s">
        <v>168</v>
      </c>
      <c r="F113" t="s">
        <v>379</v>
      </c>
      <c r="G113">
        <v>1</v>
      </c>
      <c r="H113" t="s">
        <v>380</v>
      </c>
      <c r="I113" s="134">
        <v>45849</v>
      </c>
      <c r="J113" s="134"/>
      <c r="K113" t="s">
        <v>363</v>
      </c>
      <c r="L113">
        <v>5.25</v>
      </c>
      <c r="M113">
        <v>5.9100000000000005E-4</v>
      </c>
      <c r="N113" t="s">
        <v>363</v>
      </c>
      <c r="O113" s="149">
        <v>4.0534561062023569</v>
      </c>
      <c r="P113">
        <v>2</v>
      </c>
      <c r="Q113" t="s">
        <v>363</v>
      </c>
      <c r="R113" t="s">
        <v>1509</v>
      </c>
      <c r="S113">
        <v>0.75</v>
      </c>
    </row>
    <row r="114" spans="1:19" x14ac:dyDescent="0.3">
      <c r="A114" t="s">
        <v>722</v>
      </c>
      <c r="B114" t="s">
        <v>358</v>
      </c>
      <c r="C114" t="s">
        <v>374</v>
      </c>
      <c r="D114" t="s">
        <v>360</v>
      </c>
      <c r="E114" t="s">
        <v>213</v>
      </c>
      <c r="F114" t="s">
        <v>397</v>
      </c>
      <c r="G114">
        <v>1</v>
      </c>
      <c r="H114" t="s">
        <v>398</v>
      </c>
      <c r="I114" s="134">
        <v>45849</v>
      </c>
      <c r="J114" s="134"/>
      <c r="K114" t="s">
        <v>363</v>
      </c>
      <c r="L114">
        <v>6.43</v>
      </c>
      <c r="M114">
        <v>7.0200000000000004E-4</v>
      </c>
      <c r="N114" t="s">
        <v>363</v>
      </c>
      <c r="O114" s="149">
        <v>4.0534561062023569</v>
      </c>
      <c r="P114">
        <v>2</v>
      </c>
      <c r="Q114" t="s">
        <v>363</v>
      </c>
      <c r="R114" t="s">
        <v>1509</v>
      </c>
      <c r="S114">
        <v>0.75</v>
      </c>
    </row>
    <row r="115" spans="1:19" x14ac:dyDescent="0.3">
      <c r="A115" t="s">
        <v>722</v>
      </c>
      <c r="B115" t="s">
        <v>358</v>
      </c>
      <c r="C115" t="s">
        <v>374</v>
      </c>
      <c r="D115" t="s">
        <v>360</v>
      </c>
      <c r="E115" t="s">
        <v>261</v>
      </c>
      <c r="F115" t="s">
        <v>421</v>
      </c>
      <c r="G115">
        <v>1</v>
      </c>
      <c r="H115" t="s">
        <v>422</v>
      </c>
      <c r="I115" s="134">
        <v>45849</v>
      </c>
      <c r="J115" s="134"/>
      <c r="K115" t="s">
        <v>363</v>
      </c>
      <c r="L115">
        <v>5.25</v>
      </c>
      <c r="M115">
        <v>6.3599999999999996E-4</v>
      </c>
      <c r="N115" t="s">
        <v>363</v>
      </c>
      <c r="O115" s="149">
        <v>4.0534561062023569</v>
      </c>
      <c r="P115">
        <v>2</v>
      </c>
      <c r="Q115" t="s">
        <v>363</v>
      </c>
      <c r="R115" t="s">
        <v>1509</v>
      </c>
      <c r="S115">
        <v>0.75</v>
      </c>
    </row>
    <row r="116" spans="1:19" x14ac:dyDescent="0.3">
      <c r="A116" t="s">
        <v>722</v>
      </c>
      <c r="B116" t="s">
        <v>358</v>
      </c>
      <c r="C116" t="s">
        <v>374</v>
      </c>
      <c r="D116" t="s">
        <v>360</v>
      </c>
      <c r="E116" t="s">
        <v>309</v>
      </c>
      <c r="F116" t="s">
        <v>445</v>
      </c>
      <c r="G116">
        <v>1</v>
      </c>
      <c r="H116" t="s">
        <v>446</v>
      </c>
      <c r="I116" s="134">
        <v>45849</v>
      </c>
      <c r="J116" s="134"/>
      <c r="K116" t="s">
        <v>363</v>
      </c>
      <c r="L116">
        <v>6.54</v>
      </c>
      <c r="M116">
        <v>6.5399999999999996E-4</v>
      </c>
      <c r="N116" t="s">
        <v>363</v>
      </c>
      <c r="O116" s="149">
        <v>4.0534561062023569</v>
      </c>
      <c r="P116">
        <v>2</v>
      </c>
      <c r="Q116" t="s">
        <v>363</v>
      </c>
      <c r="R116" t="s">
        <v>1509</v>
      </c>
      <c r="S116">
        <v>0.75</v>
      </c>
    </row>
    <row r="117" spans="1:19" x14ac:dyDescent="0.3">
      <c r="A117" t="s">
        <v>722</v>
      </c>
      <c r="B117" t="s">
        <v>358</v>
      </c>
      <c r="C117" t="s">
        <v>374</v>
      </c>
      <c r="D117" t="s">
        <v>360</v>
      </c>
      <c r="E117" t="s">
        <v>205</v>
      </c>
      <c r="F117" t="s">
        <v>393</v>
      </c>
      <c r="G117">
        <v>1</v>
      </c>
      <c r="H117" t="s">
        <v>394</v>
      </c>
      <c r="I117" s="134">
        <v>45849</v>
      </c>
      <c r="J117" s="134"/>
      <c r="K117" t="s">
        <v>363</v>
      </c>
      <c r="L117">
        <v>21.74</v>
      </c>
      <c r="M117">
        <v>2.4480000000000001E-3</v>
      </c>
      <c r="N117" t="s">
        <v>363</v>
      </c>
      <c r="O117" s="149">
        <v>4.0534561062023569</v>
      </c>
      <c r="P117">
        <v>2</v>
      </c>
      <c r="Q117" t="s">
        <v>363</v>
      </c>
      <c r="R117" t="s">
        <v>1509</v>
      </c>
      <c r="S117">
        <v>0.75</v>
      </c>
    </row>
    <row r="118" spans="1:19" x14ac:dyDescent="0.3">
      <c r="A118" t="s">
        <v>722</v>
      </c>
      <c r="B118" t="s">
        <v>358</v>
      </c>
      <c r="C118" t="s">
        <v>374</v>
      </c>
      <c r="D118" t="s">
        <v>360</v>
      </c>
      <c r="E118" t="s">
        <v>301</v>
      </c>
      <c r="F118" t="s">
        <v>441</v>
      </c>
      <c r="G118">
        <v>1</v>
      </c>
      <c r="H118" t="s">
        <v>442</v>
      </c>
      <c r="I118" s="134">
        <v>45849</v>
      </c>
      <c r="J118" s="134"/>
      <c r="K118" t="s">
        <v>363</v>
      </c>
      <c r="L118">
        <v>4.9400000000000004</v>
      </c>
      <c r="M118">
        <v>4.9399999999999997E-4</v>
      </c>
      <c r="N118" t="s">
        <v>363</v>
      </c>
      <c r="O118" s="149">
        <v>4.0534561062023569</v>
      </c>
      <c r="P118">
        <v>2</v>
      </c>
      <c r="Q118" t="s">
        <v>363</v>
      </c>
      <c r="R118" t="s">
        <v>1509</v>
      </c>
      <c r="S118">
        <v>0.75</v>
      </c>
    </row>
    <row r="119" spans="1:19" x14ac:dyDescent="0.3">
      <c r="A119" t="s">
        <v>722</v>
      </c>
      <c r="B119" t="s">
        <v>358</v>
      </c>
      <c r="C119" t="s">
        <v>374</v>
      </c>
      <c r="D119" t="s">
        <v>360</v>
      </c>
      <c r="E119" t="s">
        <v>229</v>
      </c>
      <c r="F119" t="s">
        <v>405</v>
      </c>
      <c r="G119">
        <v>1</v>
      </c>
      <c r="H119" t="s">
        <v>406</v>
      </c>
      <c r="I119" s="134">
        <v>45849</v>
      </c>
      <c r="J119" s="134"/>
      <c r="K119" t="s">
        <v>363</v>
      </c>
      <c r="L119">
        <v>3.9</v>
      </c>
      <c r="M119">
        <v>4.9399999999999997E-4</v>
      </c>
      <c r="N119" t="s">
        <v>363</v>
      </c>
      <c r="O119" s="149">
        <v>4.0534561062023569</v>
      </c>
      <c r="P119">
        <v>2</v>
      </c>
      <c r="Q119" t="s">
        <v>363</v>
      </c>
      <c r="R119" t="s">
        <v>1509</v>
      </c>
      <c r="S119">
        <v>0.75</v>
      </c>
    </row>
    <row r="120" spans="1:19" x14ac:dyDescent="0.3">
      <c r="A120" t="s">
        <v>722</v>
      </c>
      <c r="B120" t="s">
        <v>358</v>
      </c>
      <c r="C120" t="s">
        <v>374</v>
      </c>
      <c r="D120" t="s">
        <v>360</v>
      </c>
      <c r="E120" t="s">
        <v>325</v>
      </c>
      <c r="F120" t="s">
        <v>453</v>
      </c>
      <c r="G120">
        <v>1</v>
      </c>
      <c r="H120" t="s">
        <v>454</v>
      </c>
      <c r="I120" s="134">
        <v>45849</v>
      </c>
      <c r="J120" s="134"/>
      <c r="K120" t="s">
        <v>363</v>
      </c>
      <c r="L120">
        <v>3.69</v>
      </c>
      <c r="M120">
        <v>1.8599999999999999E-4</v>
      </c>
      <c r="N120" t="s">
        <v>363</v>
      </c>
      <c r="O120" s="149">
        <v>4.0534561062023569</v>
      </c>
      <c r="P120">
        <v>2</v>
      </c>
      <c r="Q120" t="s">
        <v>363</v>
      </c>
      <c r="R120" t="s">
        <v>1509</v>
      </c>
      <c r="S120">
        <v>0.75</v>
      </c>
    </row>
    <row r="121" spans="1:19" x14ac:dyDescent="0.3">
      <c r="A121" t="s">
        <v>722</v>
      </c>
      <c r="B121" t="s">
        <v>358</v>
      </c>
      <c r="C121" t="s">
        <v>374</v>
      </c>
      <c r="D121" t="s">
        <v>360</v>
      </c>
      <c r="E121" t="s">
        <v>221</v>
      </c>
      <c r="F121" t="s">
        <v>401</v>
      </c>
      <c r="G121">
        <v>1</v>
      </c>
      <c r="H121" t="s">
        <v>402</v>
      </c>
      <c r="I121" s="134">
        <v>45849</v>
      </c>
      <c r="J121" s="134"/>
      <c r="K121" t="s">
        <v>363</v>
      </c>
      <c r="L121">
        <v>8.5299999999999994</v>
      </c>
      <c r="M121">
        <v>9.6000000000000002E-4</v>
      </c>
      <c r="N121" t="s">
        <v>363</v>
      </c>
      <c r="O121" s="149">
        <v>4.0534561062023569</v>
      </c>
      <c r="P121">
        <v>2</v>
      </c>
      <c r="Q121" t="s">
        <v>363</v>
      </c>
      <c r="R121" t="s">
        <v>1509</v>
      </c>
      <c r="S121">
        <v>0.75</v>
      </c>
    </row>
    <row r="122" spans="1:19" x14ac:dyDescent="0.3">
      <c r="A122" t="s">
        <v>722</v>
      </c>
      <c r="B122" t="s">
        <v>358</v>
      </c>
      <c r="C122" t="s">
        <v>374</v>
      </c>
      <c r="D122" t="s">
        <v>360</v>
      </c>
      <c r="E122" t="s">
        <v>253</v>
      </c>
      <c r="F122" t="s">
        <v>417</v>
      </c>
      <c r="G122">
        <v>1</v>
      </c>
      <c r="H122" t="s">
        <v>418</v>
      </c>
      <c r="I122" s="134">
        <v>45849</v>
      </c>
      <c r="J122" s="134"/>
      <c r="K122" t="s">
        <v>363</v>
      </c>
      <c r="L122">
        <v>10.87</v>
      </c>
      <c r="M122">
        <v>1.224E-3</v>
      </c>
      <c r="N122" t="s">
        <v>363</v>
      </c>
      <c r="O122" s="149">
        <v>4.0534561062023569</v>
      </c>
      <c r="P122">
        <v>2</v>
      </c>
      <c r="Q122" t="s">
        <v>363</v>
      </c>
      <c r="R122" t="s">
        <v>1509</v>
      </c>
      <c r="S122">
        <v>0.75</v>
      </c>
    </row>
    <row r="123" spans="1:19" x14ac:dyDescent="0.3">
      <c r="A123" t="s">
        <v>722</v>
      </c>
      <c r="B123" t="s">
        <v>358</v>
      </c>
      <c r="C123" t="s">
        <v>374</v>
      </c>
      <c r="D123" t="s">
        <v>360</v>
      </c>
      <c r="E123" t="s">
        <v>269</v>
      </c>
      <c r="F123" t="s">
        <v>425</v>
      </c>
      <c r="G123">
        <v>1</v>
      </c>
      <c r="H123" t="s">
        <v>426</v>
      </c>
      <c r="I123" s="134">
        <v>45849</v>
      </c>
      <c r="J123" s="134"/>
      <c r="K123" t="s">
        <v>363</v>
      </c>
      <c r="L123">
        <v>7.38</v>
      </c>
      <c r="M123">
        <v>9.5600000000000004E-4</v>
      </c>
      <c r="N123" t="s">
        <v>363</v>
      </c>
      <c r="O123" s="149">
        <v>4.0534561062023569</v>
      </c>
      <c r="P123">
        <v>2</v>
      </c>
      <c r="Q123" t="s">
        <v>363</v>
      </c>
      <c r="R123" t="s">
        <v>1509</v>
      </c>
      <c r="S123">
        <v>0.75</v>
      </c>
    </row>
    <row r="124" spans="1:19" x14ac:dyDescent="0.3">
      <c r="A124" t="s">
        <v>722</v>
      </c>
      <c r="B124" t="s">
        <v>358</v>
      </c>
      <c r="C124" t="s">
        <v>374</v>
      </c>
      <c r="D124" t="s">
        <v>360</v>
      </c>
      <c r="E124" t="s">
        <v>277</v>
      </c>
      <c r="F124" t="s">
        <v>429</v>
      </c>
      <c r="G124">
        <v>1</v>
      </c>
      <c r="H124" t="s">
        <v>430</v>
      </c>
      <c r="I124" s="134">
        <v>45849</v>
      </c>
      <c r="J124" s="134"/>
      <c r="K124" t="s">
        <v>363</v>
      </c>
      <c r="L124">
        <v>4.5199999999999996</v>
      </c>
      <c r="M124">
        <v>5.71E-4</v>
      </c>
      <c r="N124" t="s">
        <v>363</v>
      </c>
      <c r="O124" s="149">
        <v>4.0534561062023569</v>
      </c>
      <c r="P124">
        <v>2</v>
      </c>
      <c r="Q124" t="s">
        <v>363</v>
      </c>
      <c r="R124" t="s">
        <v>1509</v>
      </c>
      <c r="S124">
        <v>0.75</v>
      </c>
    </row>
    <row r="125" spans="1:19" x14ac:dyDescent="0.3">
      <c r="A125" t="s">
        <v>722</v>
      </c>
      <c r="B125" t="s">
        <v>358</v>
      </c>
      <c r="C125" t="s">
        <v>374</v>
      </c>
      <c r="D125" t="s">
        <v>360</v>
      </c>
      <c r="E125" t="s">
        <v>333</v>
      </c>
      <c r="F125" t="s">
        <v>457</v>
      </c>
      <c r="G125">
        <v>1</v>
      </c>
      <c r="H125" t="s">
        <v>458</v>
      </c>
      <c r="I125" s="134">
        <v>45849</v>
      </c>
      <c r="J125" s="134"/>
      <c r="K125" t="s">
        <v>363</v>
      </c>
      <c r="L125">
        <v>6.12</v>
      </c>
      <c r="M125">
        <v>9.1200000000000005E-4</v>
      </c>
      <c r="N125" t="s">
        <v>363</v>
      </c>
      <c r="O125" s="149">
        <v>4.0534561062023569</v>
      </c>
      <c r="P125">
        <v>2</v>
      </c>
      <c r="Q125" t="s">
        <v>363</v>
      </c>
      <c r="R125" t="s">
        <v>1509</v>
      </c>
      <c r="S125">
        <v>0.75</v>
      </c>
    </row>
    <row r="126" spans="1:19" x14ac:dyDescent="0.3">
      <c r="A126" t="s">
        <v>722</v>
      </c>
      <c r="B126" t="s">
        <v>358</v>
      </c>
      <c r="C126" t="s">
        <v>374</v>
      </c>
      <c r="D126" t="s">
        <v>360</v>
      </c>
      <c r="E126" t="s">
        <v>317</v>
      </c>
      <c r="F126" t="s">
        <v>449</v>
      </c>
      <c r="G126">
        <v>1</v>
      </c>
      <c r="H126" t="s">
        <v>450</v>
      </c>
      <c r="I126" s="134">
        <v>45849</v>
      </c>
      <c r="J126" s="134"/>
      <c r="K126" t="s">
        <v>363</v>
      </c>
      <c r="L126">
        <v>8</v>
      </c>
      <c r="M126">
        <v>8.0000000000000004E-4</v>
      </c>
      <c r="N126" t="s">
        <v>363</v>
      </c>
      <c r="O126" s="149">
        <v>4.0534561062023569</v>
      </c>
      <c r="P126">
        <v>2</v>
      </c>
      <c r="Q126" t="s">
        <v>363</v>
      </c>
      <c r="R126" t="s">
        <v>1509</v>
      </c>
      <c r="S126">
        <v>0.75</v>
      </c>
    </row>
    <row r="127" spans="1:19" x14ac:dyDescent="0.3">
      <c r="A127" t="s">
        <v>722</v>
      </c>
      <c r="B127" t="s">
        <v>358</v>
      </c>
      <c r="C127" t="s">
        <v>374</v>
      </c>
      <c r="D127" t="s">
        <v>360</v>
      </c>
      <c r="E127" t="s">
        <v>197</v>
      </c>
      <c r="F127" t="s">
        <v>389</v>
      </c>
      <c r="G127">
        <v>1</v>
      </c>
      <c r="H127" t="s">
        <v>390</v>
      </c>
      <c r="I127" s="134">
        <v>45849</v>
      </c>
      <c r="J127" s="134"/>
      <c r="K127" t="s">
        <v>363</v>
      </c>
      <c r="L127">
        <v>8.8800000000000008</v>
      </c>
      <c r="M127">
        <v>1E-3</v>
      </c>
      <c r="N127" t="s">
        <v>363</v>
      </c>
      <c r="O127" s="149">
        <v>4.0534561062023569</v>
      </c>
      <c r="P127">
        <v>2</v>
      </c>
      <c r="Q127" t="s">
        <v>363</v>
      </c>
      <c r="R127" t="s">
        <v>1509</v>
      </c>
      <c r="S127">
        <v>0.75</v>
      </c>
    </row>
    <row r="128" spans="1:19" x14ac:dyDescent="0.3">
      <c r="A128" t="s">
        <v>722</v>
      </c>
      <c r="B128" t="s">
        <v>358</v>
      </c>
      <c r="C128" t="s">
        <v>374</v>
      </c>
      <c r="D128" t="s">
        <v>360</v>
      </c>
      <c r="E128" t="s">
        <v>293</v>
      </c>
      <c r="F128" t="s">
        <v>437</v>
      </c>
      <c r="G128">
        <v>1</v>
      </c>
      <c r="H128" t="s">
        <v>438</v>
      </c>
      <c r="I128" s="134">
        <v>45849</v>
      </c>
      <c r="J128" s="134"/>
      <c r="K128" t="s">
        <v>363</v>
      </c>
      <c r="L128">
        <v>5.38</v>
      </c>
      <c r="M128">
        <v>5.3899999999999998E-4</v>
      </c>
      <c r="N128" t="s">
        <v>363</v>
      </c>
      <c r="O128" s="149">
        <v>4.0534561062023569</v>
      </c>
      <c r="P128">
        <v>2</v>
      </c>
      <c r="Q128" t="s">
        <v>363</v>
      </c>
      <c r="R128" t="s">
        <v>1509</v>
      </c>
      <c r="S128">
        <v>0.75</v>
      </c>
    </row>
    <row r="129" spans="1:19" x14ac:dyDescent="0.3">
      <c r="A129" t="s">
        <v>722</v>
      </c>
      <c r="B129" t="s">
        <v>358</v>
      </c>
      <c r="C129" t="s">
        <v>374</v>
      </c>
      <c r="D129" t="s">
        <v>360</v>
      </c>
      <c r="E129" t="s">
        <v>237</v>
      </c>
      <c r="F129" t="s">
        <v>409</v>
      </c>
      <c r="G129">
        <v>1</v>
      </c>
      <c r="H129" t="s">
        <v>410</v>
      </c>
      <c r="I129" s="134">
        <v>45849</v>
      </c>
      <c r="J129" s="134"/>
      <c r="K129" t="s">
        <v>363</v>
      </c>
      <c r="L129">
        <v>7.63</v>
      </c>
      <c r="M129">
        <v>9.6500000000000004E-4</v>
      </c>
      <c r="N129" t="s">
        <v>363</v>
      </c>
      <c r="O129" s="149">
        <v>4.0534561062023569</v>
      </c>
      <c r="P129">
        <v>2</v>
      </c>
      <c r="Q129" t="s">
        <v>363</v>
      </c>
      <c r="R129" t="s">
        <v>1509</v>
      </c>
      <c r="S129">
        <v>0.75</v>
      </c>
    </row>
    <row r="130" spans="1:19" x14ac:dyDescent="0.3">
      <c r="A130" t="s">
        <v>722</v>
      </c>
      <c r="B130" t="s">
        <v>358</v>
      </c>
      <c r="C130" t="s">
        <v>374</v>
      </c>
      <c r="D130" t="s">
        <v>360</v>
      </c>
      <c r="E130" t="s">
        <v>245</v>
      </c>
      <c r="F130" t="s">
        <v>413</v>
      </c>
      <c r="G130">
        <v>1</v>
      </c>
      <c r="H130" t="s">
        <v>414</v>
      </c>
      <c r="I130" s="134">
        <v>45849</v>
      </c>
      <c r="J130" s="134"/>
      <c r="K130" t="s">
        <v>363</v>
      </c>
      <c r="L130">
        <v>4.28</v>
      </c>
      <c r="M130">
        <v>4.28E-4</v>
      </c>
      <c r="N130" t="s">
        <v>363</v>
      </c>
      <c r="O130" s="149">
        <v>4.0534561062023569</v>
      </c>
      <c r="P130">
        <v>2</v>
      </c>
      <c r="Q130" t="s">
        <v>363</v>
      </c>
      <c r="R130" t="s">
        <v>1509</v>
      </c>
      <c r="S130">
        <v>0.75</v>
      </c>
    </row>
    <row r="131" spans="1:19" x14ac:dyDescent="0.3">
      <c r="A131" t="s">
        <v>722</v>
      </c>
      <c r="B131" t="s">
        <v>358</v>
      </c>
      <c r="C131" t="s">
        <v>374</v>
      </c>
      <c r="D131" t="s">
        <v>360</v>
      </c>
      <c r="E131" t="s">
        <v>185</v>
      </c>
      <c r="F131" t="s">
        <v>383</v>
      </c>
      <c r="G131">
        <v>1</v>
      </c>
      <c r="H131" t="s">
        <v>384</v>
      </c>
      <c r="I131" s="134">
        <v>45849</v>
      </c>
      <c r="J131" s="134"/>
      <c r="K131" t="s">
        <v>363</v>
      </c>
      <c r="L131">
        <v>15.29</v>
      </c>
      <c r="M131">
        <v>7.7200000000000001E-4</v>
      </c>
      <c r="N131" t="s">
        <v>363</v>
      </c>
      <c r="O131" s="149">
        <v>4.0534561062023569</v>
      </c>
      <c r="P131">
        <v>2</v>
      </c>
      <c r="Q131" t="s">
        <v>363</v>
      </c>
      <c r="R131" t="s">
        <v>1509</v>
      </c>
      <c r="S131">
        <v>0.75</v>
      </c>
    </row>
    <row r="132" spans="1:19" x14ac:dyDescent="0.3">
      <c r="A132" t="s">
        <v>722</v>
      </c>
      <c r="B132" t="s">
        <v>358</v>
      </c>
      <c r="C132" t="s">
        <v>374</v>
      </c>
      <c r="D132" t="s">
        <v>360</v>
      </c>
      <c r="E132" t="s">
        <v>286</v>
      </c>
      <c r="F132" t="s">
        <v>605</v>
      </c>
      <c r="G132">
        <v>1</v>
      </c>
      <c r="H132" t="s">
        <v>606</v>
      </c>
      <c r="I132" s="134">
        <v>45849</v>
      </c>
      <c r="J132" s="134"/>
      <c r="K132" t="s">
        <v>363</v>
      </c>
      <c r="L132">
        <v>6.35</v>
      </c>
      <c r="M132">
        <v>4.0810000000000004E-3</v>
      </c>
      <c r="N132" t="s">
        <v>363</v>
      </c>
      <c r="O132" s="149">
        <v>4.5534775079256118</v>
      </c>
      <c r="P132">
        <v>2.5</v>
      </c>
      <c r="Q132" t="s">
        <v>363</v>
      </c>
      <c r="R132" t="s">
        <v>1509</v>
      </c>
      <c r="S132">
        <v>0.75</v>
      </c>
    </row>
    <row r="133" spans="1:19" x14ac:dyDescent="0.3">
      <c r="A133" t="s">
        <v>722</v>
      </c>
      <c r="B133" t="s">
        <v>358</v>
      </c>
      <c r="C133" t="s">
        <v>374</v>
      </c>
      <c r="D133" t="s">
        <v>360</v>
      </c>
      <c r="E133" t="s">
        <v>121</v>
      </c>
      <c r="F133" t="s">
        <v>547</v>
      </c>
      <c r="G133">
        <v>1</v>
      </c>
      <c r="H133" t="s">
        <v>548</v>
      </c>
      <c r="I133" s="134">
        <v>45849</v>
      </c>
      <c r="J133" s="134"/>
      <c r="K133" t="s">
        <v>363</v>
      </c>
      <c r="L133">
        <v>11.28</v>
      </c>
      <c r="M133">
        <v>1.2345E-2</v>
      </c>
      <c r="N133" t="s">
        <v>363</v>
      </c>
      <c r="O133" s="149">
        <v>4.5534775079256118</v>
      </c>
      <c r="P133">
        <v>2.5</v>
      </c>
      <c r="Q133" t="s">
        <v>363</v>
      </c>
      <c r="R133" t="s">
        <v>1509</v>
      </c>
      <c r="S133">
        <v>0.75</v>
      </c>
    </row>
    <row r="134" spans="1:19" x14ac:dyDescent="0.3">
      <c r="A134" t="s">
        <v>722</v>
      </c>
      <c r="B134" t="s">
        <v>358</v>
      </c>
      <c r="C134" t="s">
        <v>374</v>
      </c>
      <c r="D134" t="s">
        <v>360</v>
      </c>
      <c r="E134" t="s">
        <v>170</v>
      </c>
      <c r="F134" t="s">
        <v>551</v>
      </c>
      <c r="G134">
        <v>1</v>
      </c>
      <c r="H134" t="s">
        <v>552</v>
      </c>
      <c r="I134" s="134">
        <v>45849</v>
      </c>
      <c r="J134" s="134"/>
      <c r="K134" t="s">
        <v>363</v>
      </c>
      <c r="L134">
        <v>6.56</v>
      </c>
      <c r="M134">
        <v>3.8769999999999998E-3</v>
      </c>
      <c r="N134" t="s">
        <v>363</v>
      </c>
      <c r="O134" s="149">
        <v>4.5534775079256118</v>
      </c>
      <c r="P134">
        <v>2.5</v>
      </c>
      <c r="Q134" t="s">
        <v>363</v>
      </c>
      <c r="R134" t="s">
        <v>1509</v>
      </c>
      <c r="S134">
        <v>0.75</v>
      </c>
    </row>
    <row r="135" spans="1:19" x14ac:dyDescent="0.3">
      <c r="A135" t="s">
        <v>722</v>
      </c>
      <c r="B135" t="s">
        <v>358</v>
      </c>
      <c r="C135" t="s">
        <v>374</v>
      </c>
      <c r="D135" t="s">
        <v>360</v>
      </c>
      <c r="E135" t="s">
        <v>214</v>
      </c>
      <c r="F135" t="s">
        <v>569</v>
      </c>
      <c r="G135">
        <v>1</v>
      </c>
      <c r="H135" t="s">
        <v>570</v>
      </c>
      <c r="I135" s="134">
        <v>45849</v>
      </c>
      <c r="J135" s="134"/>
      <c r="K135" t="s">
        <v>363</v>
      </c>
      <c r="L135">
        <v>8.52</v>
      </c>
      <c r="M135">
        <v>5.9810000000000002E-3</v>
      </c>
      <c r="N135" t="s">
        <v>363</v>
      </c>
      <c r="O135" s="149">
        <v>4.5534775079256118</v>
      </c>
      <c r="P135">
        <v>2.5</v>
      </c>
      <c r="Q135" t="s">
        <v>363</v>
      </c>
      <c r="R135" t="s">
        <v>1509</v>
      </c>
      <c r="S135">
        <v>0.75</v>
      </c>
    </row>
    <row r="136" spans="1:19" x14ac:dyDescent="0.3">
      <c r="A136" t="s">
        <v>722</v>
      </c>
      <c r="B136" t="s">
        <v>358</v>
      </c>
      <c r="C136" t="s">
        <v>374</v>
      </c>
      <c r="D136" t="s">
        <v>360</v>
      </c>
      <c r="E136" t="s">
        <v>262</v>
      </c>
      <c r="F136" t="s">
        <v>593</v>
      </c>
      <c r="G136">
        <v>1</v>
      </c>
      <c r="H136" t="s">
        <v>594</v>
      </c>
      <c r="I136" s="134">
        <v>45849</v>
      </c>
      <c r="J136" s="134"/>
      <c r="K136" t="s">
        <v>363</v>
      </c>
      <c r="L136">
        <v>6.59</v>
      </c>
      <c r="M136">
        <v>4.1949999999999999E-3</v>
      </c>
      <c r="N136" t="s">
        <v>363</v>
      </c>
      <c r="O136" s="149">
        <v>4.5534775079256118</v>
      </c>
      <c r="P136">
        <v>2.5</v>
      </c>
      <c r="Q136" t="s">
        <v>363</v>
      </c>
      <c r="R136" t="s">
        <v>1509</v>
      </c>
      <c r="S136">
        <v>0.75</v>
      </c>
    </row>
    <row r="137" spans="1:19" x14ac:dyDescent="0.3">
      <c r="A137" t="s">
        <v>722</v>
      </c>
      <c r="B137" t="s">
        <v>358</v>
      </c>
      <c r="C137" t="s">
        <v>374</v>
      </c>
      <c r="D137" t="s">
        <v>360</v>
      </c>
      <c r="E137" t="s">
        <v>310</v>
      </c>
      <c r="F137" t="s">
        <v>617</v>
      </c>
      <c r="G137">
        <v>1</v>
      </c>
      <c r="H137" t="s">
        <v>618</v>
      </c>
      <c r="I137" s="134">
        <v>45849</v>
      </c>
      <c r="J137" s="134"/>
      <c r="K137" t="s">
        <v>363</v>
      </c>
      <c r="L137">
        <v>9.3000000000000007</v>
      </c>
      <c r="M137">
        <v>6.084E-3</v>
      </c>
      <c r="N137" t="s">
        <v>363</v>
      </c>
      <c r="O137" s="149">
        <v>4.5534775079256118</v>
      </c>
      <c r="P137">
        <v>2.5</v>
      </c>
      <c r="Q137" t="s">
        <v>363</v>
      </c>
      <c r="R137" t="s">
        <v>1509</v>
      </c>
      <c r="S137">
        <v>0.75</v>
      </c>
    </row>
    <row r="138" spans="1:19" x14ac:dyDescent="0.3">
      <c r="A138" t="s">
        <v>722</v>
      </c>
      <c r="B138" t="s">
        <v>358</v>
      </c>
      <c r="C138" t="s">
        <v>374</v>
      </c>
      <c r="D138" t="s">
        <v>360</v>
      </c>
      <c r="E138" t="s">
        <v>206</v>
      </c>
      <c r="F138" t="s">
        <v>565</v>
      </c>
      <c r="G138">
        <v>1</v>
      </c>
      <c r="H138" t="s">
        <v>566</v>
      </c>
      <c r="I138" s="134">
        <v>45849</v>
      </c>
      <c r="J138" s="134"/>
      <c r="K138" t="s">
        <v>363</v>
      </c>
      <c r="L138">
        <v>23.31</v>
      </c>
      <c r="M138">
        <v>5.7057999999999998E-2</v>
      </c>
      <c r="N138" t="s">
        <v>363</v>
      </c>
      <c r="O138" s="149">
        <v>4.5534775079256118</v>
      </c>
      <c r="P138">
        <v>2.5</v>
      </c>
      <c r="Q138" t="s">
        <v>363</v>
      </c>
      <c r="R138" t="s">
        <v>1509</v>
      </c>
      <c r="S138">
        <v>0.75</v>
      </c>
    </row>
    <row r="139" spans="1:19" x14ac:dyDescent="0.3">
      <c r="A139" t="s">
        <v>722</v>
      </c>
      <c r="B139" t="s">
        <v>358</v>
      </c>
      <c r="C139" t="s">
        <v>374</v>
      </c>
      <c r="D139" t="s">
        <v>360</v>
      </c>
      <c r="E139" t="s">
        <v>302</v>
      </c>
      <c r="F139" t="s">
        <v>613</v>
      </c>
      <c r="G139">
        <v>1</v>
      </c>
      <c r="H139" t="s">
        <v>614</v>
      </c>
      <c r="I139" s="134">
        <v>45849</v>
      </c>
      <c r="J139" s="134"/>
      <c r="K139" t="s">
        <v>363</v>
      </c>
      <c r="L139">
        <v>6.12</v>
      </c>
      <c r="M139">
        <v>3.026E-3</v>
      </c>
      <c r="N139" t="s">
        <v>363</v>
      </c>
      <c r="O139" s="149">
        <v>4.5534775079256118</v>
      </c>
      <c r="P139">
        <v>2.5</v>
      </c>
      <c r="Q139" t="s">
        <v>363</v>
      </c>
      <c r="R139" t="s">
        <v>1509</v>
      </c>
      <c r="S139">
        <v>0.75</v>
      </c>
    </row>
    <row r="140" spans="1:19" x14ac:dyDescent="0.3">
      <c r="A140" t="s">
        <v>722</v>
      </c>
      <c r="B140" t="s">
        <v>358</v>
      </c>
      <c r="C140" t="s">
        <v>374</v>
      </c>
      <c r="D140" t="s">
        <v>360</v>
      </c>
      <c r="E140" t="s">
        <v>230</v>
      </c>
      <c r="F140" t="s">
        <v>577</v>
      </c>
      <c r="G140">
        <v>1</v>
      </c>
      <c r="H140" t="s">
        <v>578</v>
      </c>
      <c r="I140" s="134">
        <v>45849</v>
      </c>
      <c r="J140" s="134"/>
      <c r="K140" t="s">
        <v>363</v>
      </c>
      <c r="L140">
        <v>4.93</v>
      </c>
      <c r="M140">
        <v>2.434E-3</v>
      </c>
      <c r="N140" t="s">
        <v>363</v>
      </c>
      <c r="O140" s="149">
        <v>4.5534775079256118</v>
      </c>
      <c r="P140">
        <v>2.5</v>
      </c>
      <c r="Q140" t="s">
        <v>363</v>
      </c>
      <c r="R140" t="s">
        <v>1509</v>
      </c>
      <c r="S140">
        <v>0.75</v>
      </c>
    </row>
    <row r="141" spans="1:19" x14ac:dyDescent="0.3">
      <c r="A141" t="s">
        <v>722</v>
      </c>
      <c r="B141" t="s">
        <v>358</v>
      </c>
      <c r="C141" t="s">
        <v>374</v>
      </c>
      <c r="D141" t="s">
        <v>360</v>
      </c>
      <c r="E141" t="s">
        <v>326</v>
      </c>
      <c r="F141" t="s">
        <v>625</v>
      </c>
      <c r="G141">
        <v>1</v>
      </c>
      <c r="H141" t="s">
        <v>626</v>
      </c>
      <c r="I141" s="134">
        <v>45849</v>
      </c>
      <c r="J141" s="134"/>
      <c r="K141" t="s">
        <v>363</v>
      </c>
      <c r="L141">
        <v>4.5</v>
      </c>
      <c r="M141">
        <v>8.3699999999999996E-4</v>
      </c>
      <c r="N141" t="s">
        <v>363</v>
      </c>
      <c r="O141" s="149">
        <v>4.5534775079256118</v>
      </c>
      <c r="P141">
        <v>2.5</v>
      </c>
      <c r="Q141" t="s">
        <v>363</v>
      </c>
      <c r="R141" t="s">
        <v>1509</v>
      </c>
      <c r="S141">
        <v>0.75</v>
      </c>
    </row>
    <row r="142" spans="1:19" x14ac:dyDescent="0.3">
      <c r="A142" t="s">
        <v>722</v>
      </c>
      <c r="B142" t="s">
        <v>358</v>
      </c>
      <c r="C142" t="s">
        <v>374</v>
      </c>
      <c r="D142" t="s">
        <v>360</v>
      </c>
      <c r="E142" t="s">
        <v>222</v>
      </c>
      <c r="F142" t="s">
        <v>573</v>
      </c>
      <c r="G142">
        <v>1</v>
      </c>
      <c r="H142" t="s">
        <v>574</v>
      </c>
      <c r="I142" s="134">
        <v>45849</v>
      </c>
      <c r="J142" s="134"/>
      <c r="K142" t="s">
        <v>363</v>
      </c>
      <c r="L142">
        <v>10.73</v>
      </c>
      <c r="M142">
        <v>1.0304000000000001E-2</v>
      </c>
      <c r="N142" t="s">
        <v>363</v>
      </c>
      <c r="O142" s="149">
        <v>4.5534775079256118</v>
      </c>
      <c r="P142">
        <v>2.5</v>
      </c>
      <c r="Q142" t="s">
        <v>363</v>
      </c>
      <c r="R142" t="s">
        <v>1509</v>
      </c>
      <c r="S142">
        <v>0.75</v>
      </c>
    </row>
    <row r="143" spans="1:19" x14ac:dyDescent="0.3">
      <c r="A143" t="s">
        <v>722</v>
      </c>
      <c r="B143" t="s">
        <v>358</v>
      </c>
      <c r="C143" t="s">
        <v>374</v>
      </c>
      <c r="D143" t="s">
        <v>360</v>
      </c>
      <c r="E143" t="s">
        <v>254</v>
      </c>
      <c r="F143" t="s">
        <v>589</v>
      </c>
      <c r="G143">
        <v>1</v>
      </c>
      <c r="H143" t="s">
        <v>590</v>
      </c>
      <c r="I143" s="134">
        <v>45849</v>
      </c>
      <c r="J143" s="134"/>
      <c r="K143" t="s">
        <v>363</v>
      </c>
      <c r="L143">
        <v>13.26</v>
      </c>
      <c r="M143">
        <v>1.6226000000000001E-2</v>
      </c>
      <c r="N143" t="s">
        <v>363</v>
      </c>
      <c r="O143" s="149">
        <v>4.5534775079256118</v>
      </c>
      <c r="P143">
        <v>2.5</v>
      </c>
      <c r="Q143" t="s">
        <v>363</v>
      </c>
      <c r="R143" t="s">
        <v>1509</v>
      </c>
      <c r="S143">
        <v>0.75</v>
      </c>
    </row>
    <row r="144" spans="1:19" x14ac:dyDescent="0.3">
      <c r="A144" t="s">
        <v>722</v>
      </c>
      <c r="B144" t="s">
        <v>358</v>
      </c>
      <c r="C144" t="s">
        <v>374</v>
      </c>
      <c r="D144" t="s">
        <v>360</v>
      </c>
      <c r="E144" t="s">
        <v>270</v>
      </c>
      <c r="F144" t="s">
        <v>597</v>
      </c>
      <c r="G144">
        <v>1</v>
      </c>
      <c r="H144" t="s">
        <v>598</v>
      </c>
      <c r="I144" s="134">
        <v>45849</v>
      </c>
      <c r="J144" s="134"/>
      <c r="K144" t="s">
        <v>363</v>
      </c>
      <c r="L144">
        <v>9.1</v>
      </c>
      <c r="M144">
        <v>8.6990000000000001E-3</v>
      </c>
      <c r="N144" t="s">
        <v>363</v>
      </c>
      <c r="O144" s="149">
        <v>4.5534775079256118</v>
      </c>
      <c r="P144">
        <v>2.5</v>
      </c>
      <c r="Q144" t="s">
        <v>363</v>
      </c>
      <c r="R144" t="s">
        <v>1509</v>
      </c>
      <c r="S144">
        <v>0.75</v>
      </c>
    </row>
    <row r="145" spans="1:19" x14ac:dyDescent="0.3">
      <c r="A145" t="s">
        <v>722</v>
      </c>
      <c r="B145" t="s">
        <v>358</v>
      </c>
      <c r="C145" t="s">
        <v>374</v>
      </c>
      <c r="D145" t="s">
        <v>360</v>
      </c>
      <c r="E145" t="s">
        <v>278</v>
      </c>
      <c r="F145" t="s">
        <v>601</v>
      </c>
      <c r="G145">
        <v>1</v>
      </c>
      <c r="H145" t="s">
        <v>602</v>
      </c>
      <c r="I145" s="134">
        <v>45849</v>
      </c>
      <c r="J145" s="134"/>
      <c r="K145" t="s">
        <v>363</v>
      </c>
      <c r="L145">
        <v>5.75</v>
      </c>
      <c r="M145">
        <v>3.2880000000000001E-3</v>
      </c>
      <c r="N145" t="s">
        <v>363</v>
      </c>
      <c r="O145" s="149">
        <v>4.5534775079256118</v>
      </c>
      <c r="P145">
        <v>2.5</v>
      </c>
      <c r="Q145" t="s">
        <v>363</v>
      </c>
      <c r="R145" t="s">
        <v>1509</v>
      </c>
      <c r="S145">
        <v>0.75</v>
      </c>
    </row>
    <row r="146" spans="1:19" x14ac:dyDescent="0.3">
      <c r="A146" t="s">
        <v>722</v>
      </c>
      <c r="B146" t="s">
        <v>358</v>
      </c>
      <c r="C146" t="s">
        <v>374</v>
      </c>
      <c r="D146" t="s">
        <v>360</v>
      </c>
      <c r="E146" t="s">
        <v>334</v>
      </c>
      <c r="F146" t="s">
        <v>629</v>
      </c>
      <c r="G146">
        <v>1</v>
      </c>
      <c r="H146" t="s">
        <v>630</v>
      </c>
      <c r="I146" s="134">
        <v>45849</v>
      </c>
      <c r="J146" s="134"/>
      <c r="K146" t="s">
        <v>363</v>
      </c>
      <c r="L146">
        <v>7.69</v>
      </c>
      <c r="M146">
        <v>7.0179999999999999E-3</v>
      </c>
      <c r="N146" t="s">
        <v>363</v>
      </c>
      <c r="O146" s="149">
        <v>4.5534775079256118</v>
      </c>
      <c r="P146">
        <v>2.5</v>
      </c>
      <c r="Q146" t="s">
        <v>363</v>
      </c>
      <c r="R146" t="s">
        <v>1509</v>
      </c>
      <c r="S146">
        <v>0.75</v>
      </c>
    </row>
    <row r="147" spans="1:19" x14ac:dyDescent="0.3">
      <c r="A147" t="s">
        <v>722</v>
      </c>
      <c r="B147" t="s">
        <v>358</v>
      </c>
      <c r="C147" t="s">
        <v>374</v>
      </c>
      <c r="D147" t="s">
        <v>360</v>
      </c>
      <c r="E147" t="s">
        <v>318</v>
      </c>
      <c r="F147" t="s">
        <v>621</v>
      </c>
      <c r="G147">
        <v>1</v>
      </c>
      <c r="H147" t="s">
        <v>622</v>
      </c>
      <c r="I147" s="134">
        <v>45849</v>
      </c>
      <c r="J147" s="134"/>
      <c r="K147" t="s">
        <v>363</v>
      </c>
      <c r="L147">
        <v>10.09</v>
      </c>
      <c r="M147">
        <v>8.0770000000000008E-3</v>
      </c>
      <c r="N147" t="s">
        <v>363</v>
      </c>
      <c r="O147" s="149">
        <v>4.5534775079256118</v>
      </c>
      <c r="P147">
        <v>2.5</v>
      </c>
      <c r="Q147" t="s">
        <v>363</v>
      </c>
      <c r="R147" t="s">
        <v>1509</v>
      </c>
      <c r="S147">
        <v>0.75</v>
      </c>
    </row>
    <row r="148" spans="1:19" x14ac:dyDescent="0.3">
      <c r="A148" t="s">
        <v>722</v>
      </c>
      <c r="B148" t="s">
        <v>358</v>
      </c>
      <c r="C148" t="s">
        <v>374</v>
      </c>
      <c r="D148" t="s">
        <v>360</v>
      </c>
      <c r="E148" t="s">
        <v>198</v>
      </c>
      <c r="F148" t="s">
        <v>561</v>
      </c>
      <c r="G148">
        <v>1</v>
      </c>
      <c r="H148" t="s">
        <v>562</v>
      </c>
      <c r="I148" s="134">
        <v>45849</v>
      </c>
      <c r="J148" s="134"/>
      <c r="K148" t="s">
        <v>363</v>
      </c>
      <c r="L148">
        <v>11.08</v>
      </c>
      <c r="M148">
        <v>1.1084999999999999E-2</v>
      </c>
      <c r="N148" t="s">
        <v>363</v>
      </c>
      <c r="O148" s="149">
        <v>4.5534775079256118</v>
      </c>
      <c r="P148">
        <v>2.5</v>
      </c>
      <c r="Q148" t="s">
        <v>363</v>
      </c>
      <c r="R148" t="s">
        <v>1509</v>
      </c>
      <c r="S148">
        <v>0.75</v>
      </c>
    </row>
    <row r="149" spans="1:19" x14ac:dyDescent="0.3">
      <c r="A149" t="s">
        <v>722</v>
      </c>
      <c r="B149" t="s">
        <v>358</v>
      </c>
      <c r="C149" t="s">
        <v>374</v>
      </c>
      <c r="D149" t="s">
        <v>360</v>
      </c>
      <c r="E149" t="s">
        <v>294</v>
      </c>
      <c r="F149" t="s">
        <v>609</v>
      </c>
      <c r="G149">
        <v>1</v>
      </c>
      <c r="H149" t="s">
        <v>610</v>
      </c>
      <c r="I149" s="134">
        <v>45849</v>
      </c>
      <c r="J149" s="134"/>
      <c r="K149" t="s">
        <v>363</v>
      </c>
      <c r="L149">
        <v>7.65</v>
      </c>
      <c r="M149">
        <v>4.1219999999999998E-3</v>
      </c>
      <c r="N149" t="s">
        <v>363</v>
      </c>
      <c r="O149" s="149">
        <v>4.5534775079256118</v>
      </c>
      <c r="P149">
        <v>2.5</v>
      </c>
      <c r="Q149" t="s">
        <v>363</v>
      </c>
      <c r="R149" t="s">
        <v>1509</v>
      </c>
      <c r="S149">
        <v>0.75</v>
      </c>
    </row>
    <row r="150" spans="1:19" x14ac:dyDescent="0.3">
      <c r="A150" t="s">
        <v>722</v>
      </c>
      <c r="B150" t="s">
        <v>358</v>
      </c>
      <c r="C150" t="s">
        <v>374</v>
      </c>
      <c r="D150" t="s">
        <v>360</v>
      </c>
      <c r="E150" t="s">
        <v>238</v>
      </c>
      <c r="F150" t="s">
        <v>581</v>
      </c>
      <c r="G150">
        <v>1</v>
      </c>
      <c r="H150" t="s">
        <v>582</v>
      </c>
      <c r="I150" s="134">
        <v>45849</v>
      </c>
      <c r="J150" s="134"/>
      <c r="K150" t="s">
        <v>363</v>
      </c>
      <c r="L150">
        <v>8.68</v>
      </c>
      <c r="M150">
        <v>8.378E-3</v>
      </c>
      <c r="N150" t="s">
        <v>363</v>
      </c>
      <c r="O150" s="149">
        <v>4.5534775079256118</v>
      </c>
      <c r="P150">
        <v>2.5</v>
      </c>
      <c r="Q150" t="s">
        <v>363</v>
      </c>
      <c r="R150" t="s">
        <v>1509</v>
      </c>
      <c r="S150">
        <v>0.75</v>
      </c>
    </row>
    <row r="151" spans="1:19" x14ac:dyDescent="0.3">
      <c r="A151" t="s">
        <v>722</v>
      </c>
      <c r="B151" t="s">
        <v>358</v>
      </c>
      <c r="C151" t="s">
        <v>374</v>
      </c>
      <c r="D151" t="s">
        <v>360</v>
      </c>
      <c r="E151" t="s">
        <v>246</v>
      </c>
      <c r="F151" t="s">
        <v>585</v>
      </c>
      <c r="G151">
        <v>1</v>
      </c>
      <c r="H151" t="s">
        <v>586</v>
      </c>
      <c r="I151" s="134">
        <v>45849</v>
      </c>
      <c r="J151" s="134"/>
      <c r="K151" t="s">
        <v>363</v>
      </c>
      <c r="L151">
        <v>5.34</v>
      </c>
      <c r="M151">
        <v>2.2859999999999998E-3</v>
      </c>
      <c r="N151" t="s">
        <v>363</v>
      </c>
      <c r="O151" s="149">
        <v>4.5534775079256118</v>
      </c>
      <c r="P151">
        <v>2.5</v>
      </c>
      <c r="Q151" t="s">
        <v>363</v>
      </c>
      <c r="R151" t="s">
        <v>1509</v>
      </c>
      <c r="S151">
        <v>0.75</v>
      </c>
    </row>
    <row r="152" spans="1:19" x14ac:dyDescent="0.3">
      <c r="A152" t="s">
        <v>722</v>
      </c>
      <c r="B152" t="s">
        <v>358</v>
      </c>
      <c r="C152" t="s">
        <v>374</v>
      </c>
      <c r="D152" t="s">
        <v>360</v>
      </c>
      <c r="E152" t="s">
        <v>186</v>
      </c>
      <c r="F152" t="s">
        <v>555</v>
      </c>
      <c r="G152">
        <v>1</v>
      </c>
      <c r="H152" t="s">
        <v>556</v>
      </c>
      <c r="I152" s="134">
        <v>45849</v>
      </c>
      <c r="J152" s="134"/>
      <c r="K152" t="s">
        <v>363</v>
      </c>
      <c r="L152">
        <v>16.13</v>
      </c>
      <c r="M152">
        <v>1.2453000000000001E-2</v>
      </c>
      <c r="N152" t="s">
        <v>363</v>
      </c>
      <c r="O152" s="149">
        <v>4.5534775079256118</v>
      </c>
      <c r="P152">
        <v>2.5</v>
      </c>
      <c r="Q152" t="s">
        <v>363</v>
      </c>
      <c r="R152" t="s">
        <v>1509</v>
      </c>
      <c r="S152">
        <v>0.75</v>
      </c>
    </row>
    <row r="153" spans="1:19" x14ac:dyDescent="0.3">
      <c r="A153" t="s">
        <v>722</v>
      </c>
      <c r="B153" t="s">
        <v>358</v>
      </c>
      <c r="C153" t="s">
        <v>374</v>
      </c>
      <c r="D153" t="s">
        <v>360</v>
      </c>
      <c r="E153" t="s">
        <v>287</v>
      </c>
      <c r="F153" t="s">
        <v>519</v>
      </c>
      <c r="G153">
        <v>1</v>
      </c>
      <c r="H153" t="s">
        <v>520</v>
      </c>
      <c r="I153" s="134">
        <v>45849</v>
      </c>
      <c r="J153" s="134"/>
      <c r="K153" t="s">
        <v>363</v>
      </c>
      <c r="L153">
        <v>7.15</v>
      </c>
      <c r="M153">
        <v>4.594E-3</v>
      </c>
      <c r="N153" t="s">
        <v>363</v>
      </c>
      <c r="O153" s="149">
        <v>4.7768787226845717</v>
      </c>
      <c r="P153">
        <v>3.5</v>
      </c>
      <c r="Q153" t="s">
        <v>363</v>
      </c>
      <c r="R153" t="s">
        <v>1509</v>
      </c>
      <c r="S153">
        <v>0.75</v>
      </c>
    </row>
    <row r="154" spans="1:19" x14ac:dyDescent="0.3">
      <c r="A154" t="s">
        <v>722</v>
      </c>
      <c r="B154" t="s">
        <v>358</v>
      </c>
      <c r="C154" t="s">
        <v>374</v>
      </c>
      <c r="D154" t="s">
        <v>360</v>
      </c>
      <c r="E154" t="s">
        <v>127</v>
      </c>
      <c r="F154" t="s">
        <v>461</v>
      </c>
      <c r="G154">
        <v>1</v>
      </c>
      <c r="H154" t="s">
        <v>462</v>
      </c>
      <c r="I154" s="134">
        <v>45849</v>
      </c>
      <c r="J154" s="134"/>
      <c r="K154" t="s">
        <v>363</v>
      </c>
      <c r="L154">
        <v>12.25</v>
      </c>
      <c r="M154">
        <v>1.3408E-2</v>
      </c>
      <c r="N154" t="s">
        <v>363</v>
      </c>
      <c r="O154" s="149">
        <v>4.7768787226845717</v>
      </c>
      <c r="P154">
        <v>3.5</v>
      </c>
      <c r="Q154" t="s">
        <v>363</v>
      </c>
      <c r="R154" t="s">
        <v>1509</v>
      </c>
      <c r="S154">
        <v>0.75</v>
      </c>
    </row>
    <row r="155" spans="1:19" x14ac:dyDescent="0.3">
      <c r="A155" t="s">
        <v>722</v>
      </c>
      <c r="B155" t="s">
        <v>358</v>
      </c>
      <c r="C155" t="s">
        <v>374</v>
      </c>
      <c r="D155" t="s">
        <v>360</v>
      </c>
      <c r="E155" t="s">
        <v>172</v>
      </c>
      <c r="F155" t="s">
        <v>465</v>
      </c>
      <c r="G155">
        <v>1</v>
      </c>
      <c r="H155" t="s">
        <v>466</v>
      </c>
      <c r="I155" s="134">
        <v>45849</v>
      </c>
      <c r="J155" s="134"/>
      <c r="K155" t="s">
        <v>363</v>
      </c>
      <c r="L155">
        <v>7.38</v>
      </c>
      <c r="M155">
        <v>4.3610000000000003E-3</v>
      </c>
      <c r="N155" t="s">
        <v>363</v>
      </c>
      <c r="O155" s="149">
        <v>4.7768787226845717</v>
      </c>
      <c r="P155">
        <v>3.5</v>
      </c>
      <c r="Q155" t="s">
        <v>363</v>
      </c>
      <c r="R155" t="s">
        <v>1509</v>
      </c>
      <c r="S155">
        <v>0.75</v>
      </c>
    </row>
    <row r="156" spans="1:19" x14ac:dyDescent="0.3">
      <c r="A156" t="s">
        <v>722</v>
      </c>
      <c r="B156" t="s">
        <v>358</v>
      </c>
      <c r="C156" t="s">
        <v>374</v>
      </c>
      <c r="D156" t="s">
        <v>360</v>
      </c>
      <c r="E156" t="s">
        <v>215</v>
      </c>
      <c r="F156" t="s">
        <v>483</v>
      </c>
      <c r="G156">
        <v>1</v>
      </c>
      <c r="H156" t="s">
        <v>484</v>
      </c>
      <c r="I156" s="134">
        <v>45849</v>
      </c>
      <c r="J156" s="134"/>
      <c r="K156" t="s">
        <v>363</v>
      </c>
      <c r="L156">
        <v>9.83</v>
      </c>
      <c r="M156">
        <v>6.8989999999999998E-3</v>
      </c>
      <c r="N156" t="s">
        <v>363</v>
      </c>
      <c r="O156" s="149">
        <v>4.7768787226845717</v>
      </c>
      <c r="P156">
        <v>3.5</v>
      </c>
      <c r="Q156" t="s">
        <v>363</v>
      </c>
      <c r="R156" t="s">
        <v>1509</v>
      </c>
      <c r="S156">
        <v>0.75</v>
      </c>
    </row>
    <row r="157" spans="1:19" x14ac:dyDescent="0.3">
      <c r="A157" t="s">
        <v>722</v>
      </c>
      <c r="B157" t="s">
        <v>358</v>
      </c>
      <c r="C157" t="s">
        <v>374</v>
      </c>
      <c r="D157" t="s">
        <v>360</v>
      </c>
      <c r="E157" t="s">
        <v>263</v>
      </c>
      <c r="F157" t="s">
        <v>507</v>
      </c>
      <c r="G157">
        <v>1</v>
      </c>
      <c r="H157" t="s">
        <v>508</v>
      </c>
      <c r="I157" s="134">
        <v>45849</v>
      </c>
      <c r="J157" s="134"/>
      <c r="K157" t="s">
        <v>363</v>
      </c>
      <c r="L157">
        <v>7.43</v>
      </c>
      <c r="M157">
        <v>4.7289999999999997E-3</v>
      </c>
      <c r="N157" t="s">
        <v>363</v>
      </c>
      <c r="O157" s="149">
        <v>4.7768787226845717</v>
      </c>
      <c r="P157">
        <v>3.5</v>
      </c>
      <c r="Q157" t="s">
        <v>363</v>
      </c>
      <c r="R157" t="s">
        <v>1509</v>
      </c>
      <c r="S157">
        <v>0.75</v>
      </c>
    </row>
    <row r="158" spans="1:19" x14ac:dyDescent="0.3">
      <c r="A158" t="s">
        <v>722</v>
      </c>
      <c r="B158" t="s">
        <v>358</v>
      </c>
      <c r="C158" t="s">
        <v>374</v>
      </c>
      <c r="D158" t="s">
        <v>360</v>
      </c>
      <c r="E158" t="s">
        <v>311</v>
      </c>
      <c r="F158" t="s">
        <v>531</v>
      </c>
      <c r="G158">
        <v>1</v>
      </c>
      <c r="H158" t="s">
        <v>532</v>
      </c>
      <c r="I158" s="134">
        <v>45849</v>
      </c>
      <c r="J158" s="134"/>
      <c r="K158" t="s">
        <v>363</v>
      </c>
      <c r="L158">
        <v>11.02</v>
      </c>
      <c r="M158">
        <v>7.2119999999999997E-3</v>
      </c>
      <c r="N158" t="s">
        <v>363</v>
      </c>
      <c r="O158" s="149">
        <v>4.7768787226845717</v>
      </c>
      <c r="P158">
        <v>3.5</v>
      </c>
      <c r="Q158" t="s">
        <v>363</v>
      </c>
      <c r="R158" t="s">
        <v>1509</v>
      </c>
      <c r="S158">
        <v>0.75</v>
      </c>
    </row>
    <row r="159" spans="1:19" x14ac:dyDescent="0.3">
      <c r="A159" t="s">
        <v>722</v>
      </c>
      <c r="B159" t="s">
        <v>358</v>
      </c>
      <c r="C159" t="s">
        <v>374</v>
      </c>
      <c r="D159" t="s">
        <v>360</v>
      </c>
      <c r="E159" t="s">
        <v>207</v>
      </c>
      <c r="F159" t="s">
        <v>479</v>
      </c>
      <c r="G159">
        <v>1</v>
      </c>
      <c r="H159" t="s">
        <v>480</v>
      </c>
      <c r="I159" s="134">
        <v>45849</v>
      </c>
      <c r="J159" s="134"/>
      <c r="K159" t="s">
        <v>363</v>
      </c>
      <c r="L159">
        <v>24.29</v>
      </c>
      <c r="M159">
        <v>5.9462000000000001E-2</v>
      </c>
      <c r="N159" t="s">
        <v>363</v>
      </c>
      <c r="O159" s="149">
        <v>4.7768787226845717</v>
      </c>
      <c r="P159">
        <v>3.5</v>
      </c>
      <c r="Q159" t="s">
        <v>363</v>
      </c>
      <c r="R159" t="s">
        <v>1509</v>
      </c>
      <c r="S159">
        <v>0.75</v>
      </c>
    </row>
    <row r="160" spans="1:19" x14ac:dyDescent="0.3">
      <c r="A160" t="s">
        <v>722</v>
      </c>
      <c r="B160" t="s">
        <v>358</v>
      </c>
      <c r="C160" t="s">
        <v>374</v>
      </c>
      <c r="D160" t="s">
        <v>360</v>
      </c>
      <c r="E160" t="s">
        <v>303</v>
      </c>
      <c r="F160" t="s">
        <v>527</v>
      </c>
      <c r="G160">
        <v>1</v>
      </c>
      <c r="H160" t="s">
        <v>528</v>
      </c>
      <c r="I160" s="134">
        <v>45849</v>
      </c>
      <c r="J160" s="134"/>
      <c r="K160" t="s">
        <v>363</v>
      </c>
      <c r="L160">
        <v>6.86</v>
      </c>
      <c r="M160">
        <v>3.3899999999999998E-3</v>
      </c>
      <c r="N160" t="s">
        <v>363</v>
      </c>
      <c r="O160" s="149">
        <v>4.7768787226845717</v>
      </c>
      <c r="P160">
        <v>3.5</v>
      </c>
      <c r="Q160" t="s">
        <v>363</v>
      </c>
      <c r="R160" t="s">
        <v>1509</v>
      </c>
      <c r="S160">
        <v>0.75</v>
      </c>
    </row>
    <row r="161" spans="1:19" x14ac:dyDescent="0.3">
      <c r="A161" t="s">
        <v>722</v>
      </c>
      <c r="B161" t="s">
        <v>358</v>
      </c>
      <c r="C161" t="s">
        <v>374</v>
      </c>
      <c r="D161" t="s">
        <v>360</v>
      </c>
      <c r="E161" t="s">
        <v>231</v>
      </c>
      <c r="F161" t="s">
        <v>491</v>
      </c>
      <c r="G161">
        <v>1</v>
      </c>
      <c r="H161" t="s">
        <v>492</v>
      </c>
      <c r="I161" s="134">
        <v>45849</v>
      </c>
      <c r="J161" s="134"/>
      <c r="K161" t="s">
        <v>363</v>
      </c>
      <c r="L161">
        <v>5.56</v>
      </c>
      <c r="M161">
        <v>2.7499999999999998E-3</v>
      </c>
      <c r="N161" t="s">
        <v>363</v>
      </c>
      <c r="O161" s="149">
        <v>4.7768787226845717</v>
      </c>
      <c r="P161">
        <v>3.5</v>
      </c>
      <c r="Q161" t="s">
        <v>363</v>
      </c>
      <c r="R161" t="s">
        <v>1509</v>
      </c>
      <c r="S161">
        <v>0.75</v>
      </c>
    </row>
    <row r="162" spans="1:19" x14ac:dyDescent="0.3">
      <c r="A162" t="s">
        <v>722</v>
      </c>
      <c r="B162" t="s">
        <v>358</v>
      </c>
      <c r="C162" t="s">
        <v>374</v>
      </c>
      <c r="D162" t="s">
        <v>360</v>
      </c>
      <c r="E162" t="s">
        <v>327</v>
      </c>
      <c r="F162" t="s">
        <v>539</v>
      </c>
      <c r="G162">
        <v>1</v>
      </c>
      <c r="H162" t="s">
        <v>540</v>
      </c>
      <c r="I162" s="134">
        <v>45849</v>
      </c>
      <c r="J162" s="134"/>
      <c r="K162" t="s">
        <v>363</v>
      </c>
      <c r="L162">
        <v>5</v>
      </c>
      <c r="M162">
        <v>9.3099999999999997E-4</v>
      </c>
      <c r="N162" t="s">
        <v>363</v>
      </c>
      <c r="O162" s="149">
        <v>4.7768787226845717</v>
      </c>
      <c r="P162">
        <v>3.5</v>
      </c>
      <c r="Q162" t="s">
        <v>363</v>
      </c>
      <c r="R162" t="s">
        <v>1509</v>
      </c>
      <c r="S162">
        <v>0.75</v>
      </c>
    </row>
    <row r="163" spans="1:19" x14ac:dyDescent="0.3">
      <c r="A163" t="s">
        <v>722</v>
      </c>
      <c r="B163" t="s">
        <v>358</v>
      </c>
      <c r="C163" t="s">
        <v>374</v>
      </c>
      <c r="D163" t="s">
        <v>360</v>
      </c>
      <c r="E163" t="s">
        <v>223</v>
      </c>
      <c r="F163" t="s">
        <v>487</v>
      </c>
      <c r="G163">
        <v>1</v>
      </c>
      <c r="H163" t="s">
        <v>488</v>
      </c>
      <c r="I163" s="134">
        <v>45849</v>
      </c>
      <c r="J163" s="134"/>
      <c r="K163" t="s">
        <v>363</v>
      </c>
      <c r="L163">
        <v>12.1</v>
      </c>
      <c r="M163">
        <v>1.1625E-2</v>
      </c>
      <c r="N163" t="s">
        <v>363</v>
      </c>
      <c r="O163" s="149">
        <v>4.7768787226845717</v>
      </c>
      <c r="P163">
        <v>3.5</v>
      </c>
      <c r="Q163" t="s">
        <v>363</v>
      </c>
      <c r="R163" t="s">
        <v>1509</v>
      </c>
      <c r="S163">
        <v>0.75</v>
      </c>
    </row>
    <row r="164" spans="1:19" x14ac:dyDescent="0.3">
      <c r="A164" t="s">
        <v>722</v>
      </c>
      <c r="B164" t="s">
        <v>358</v>
      </c>
      <c r="C164" t="s">
        <v>374</v>
      </c>
      <c r="D164" t="s">
        <v>360</v>
      </c>
      <c r="E164" t="s">
        <v>255</v>
      </c>
      <c r="F164" t="s">
        <v>503</v>
      </c>
      <c r="G164">
        <v>1</v>
      </c>
      <c r="H164" t="s">
        <v>504</v>
      </c>
      <c r="I164" s="134">
        <v>45849</v>
      </c>
      <c r="J164" s="134"/>
      <c r="K164" t="s">
        <v>363</v>
      </c>
      <c r="L164">
        <v>14.75</v>
      </c>
      <c r="M164">
        <v>1.805E-2</v>
      </c>
      <c r="N164" t="s">
        <v>363</v>
      </c>
      <c r="O164" s="149">
        <v>4.7768787226845717</v>
      </c>
      <c r="P164">
        <v>3.5</v>
      </c>
      <c r="Q164" t="s">
        <v>363</v>
      </c>
      <c r="R164" t="s">
        <v>1509</v>
      </c>
      <c r="S164">
        <v>0.75</v>
      </c>
    </row>
    <row r="165" spans="1:19" x14ac:dyDescent="0.3">
      <c r="A165" t="s">
        <v>722</v>
      </c>
      <c r="B165" t="s">
        <v>358</v>
      </c>
      <c r="C165" t="s">
        <v>374</v>
      </c>
      <c r="D165" t="s">
        <v>360</v>
      </c>
      <c r="E165" t="s">
        <v>271</v>
      </c>
      <c r="F165" t="s">
        <v>511</v>
      </c>
      <c r="G165">
        <v>1</v>
      </c>
      <c r="H165" t="s">
        <v>512</v>
      </c>
      <c r="I165" s="134">
        <v>45849</v>
      </c>
      <c r="J165" s="134"/>
      <c r="K165" t="s">
        <v>363</v>
      </c>
      <c r="L165">
        <v>10.18</v>
      </c>
      <c r="M165">
        <v>9.7260000000000003E-3</v>
      </c>
      <c r="N165" t="s">
        <v>363</v>
      </c>
      <c r="O165" s="149">
        <v>4.7768787226845717</v>
      </c>
      <c r="P165">
        <v>3.5</v>
      </c>
      <c r="Q165" t="s">
        <v>363</v>
      </c>
      <c r="R165" t="s">
        <v>1509</v>
      </c>
      <c r="S165">
        <v>0.75</v>
      </c>
    </row>
    <row r="166" spans="1:19" x14ac:dyDescent="0.3">
      <c r="A166" t="s">
        <v>722</v>
      </c>
      <c r="B166" t="s">
        <v>358</v>
      </c>
      <c r="C166" t="s">
        <v>374</v>
      </c>
      <c r="D166" t="s">
        <v>360</v>
      </c>
      <c r="E166" t="s">
        <v>279</v>
      </c>
      <c r="F166" t="s">
        <v>515</v>
      </c>
      <c r="G166">
        <v>1</v>
      </c>
      <c r="H166" t="s">
        <v>516</v>
      </c>
      <c r="I166" s="134">
        <v>45849</v>
      </c>
      <c r="J166" s="134"/>
      <c r="K166" t="s">
        <v>363</v>
      </c>
      <c r="L166">
        <v>6.53</v>
      </c>
      <c r="M166">
        <v>3.7309999999999999E-3</v>
      </c>
      <c r="N166" t="s">
        <v>363</v>
      </c>
      <c r="O166" s="149">
        <v>4.7768787226845717</v>
      </c>
      <c r="P166">
        <v>3.5</v>
      </c>
      <c r="Q166" t="s">
        <v>363</v>
      </c>
      <c r="R166" t="s">
        <v>1509</v>
      </c>
      <c r="S166">
        <v>0.75</v>
      </c>
    </row>
    <row r="167" spans="1:19" x14ac:dyDescent="0.3">
      <c r="A167" t="s">
        <v>722</v>
      </c>
      <c r="B167" t="s">
        <v>358</v>
      </c>
      <c r="C167" t="s">
        <v>374</v>
      </c>
      <c r="D167" t="s">
        <v>360</v>
      </c>
      <c r="E167" t="s">
        <v>335</v>
      </c>
      <c r="F167" t="s">
        <v>543</v>
      </c>
      <c r="G167">
        <v>1</v>
      </c>
      <c r="H167" t="s">
        <v>544</v>
      </c>
      <c r="I167" s="134">
        <v>45849</v>
      </c>
      <c r="J167" s="134"/>
      <c r="K167" t="s">
        <v>363</v>
      </c>
      <c r="L167">
        <v>7.98</v>
      </c>
      <c r="M167">
        <v>7.2779999999999997E-3</v>
      </c>
      <c r="N167" t="s">
        <v>363</v>
      </c>
      <c r="O167" s="149">
        <v>4.7768787226845717</v>
      </c>
      <c r="P167">
        <v>3.5</v>
      </c>
      <c r="Q167" t="s">
        <v>363</v>
      </c>
      <c r="R167" t="s">
        <v>1509</v>
      </c>
      <c r="S167">
        <v>0.75</v>
      </c>
    </row>
    <row r="168" spans="1:19" x14ac:dyDescent="0.3">
      <c r="A168" t="s">
        <v>722</v>
      </c>
      <c r="B168" t="s">
        <v>358</v>
      </c>
      <c r="C168" t="s">
        <v>374</v>
      </c>
      <c r="D168" t="s">
        <v>360</v>
      </c>
      <c r="E168" t="s">
        <v>319</v>
      </c>
      <c r="F168" t="s">
        <v>535</v>
      </c>
      <c r="G168">
        <v>1</v>
      </c>
      <c r="H168" t="s">
        <v>536</v>
      </c>
      <c r="I168" s="134">
        <v>45849</v>
      </c>
      <c r="J168" s="134"/>
      <c r="K168" t="s">
        <v>363</v>
      </c>
      <c r="L168">
        <v>11.4</v>
      </c>
      <c r="M168">
        <v>9.1249999999999994E-3</v>
      </c>
      <c r="N168" t="s">
        <v>363</v>
      </c>
      <c r="O168" s="149">
        <v>4.7768787226845717</v>
      </c>
      <c r="P168">
        <v>3.5</v>
      </c>
      <c r="Q168" t="s">
        <v>363</v>
      </c>
      <c r="R168" t="s">
        <v>1509</v>
      </c>
      <c r="S168">
        <v>0.75</v>
      </c>
    </row>
    <row r="169" spans="1:19" x14ac:dyDescent="0.3">
      <c r="A169" t="s">
        <v>722</v>
      </c>
      <c r="B169" t="s">
        <v>358</v>
      </c>
      <c r="C169" t="s">
        <v>374</v>
      </c>
      <c r="D169" t="s">
        <v>360</v>
      </c>
      <c r="E169" t="s">
        <v>199</v>
      </c>
      <c r="F169" t="s">
        <v>475</v>
      </c>
      <c r="G169">
        <v>1</v>
      </c>
      <c r="H169" t="s">
        <v>476</v>
      </c>
      <c r="I169" s="134">
        <v>45849</v>
      </c>
      <c r="J169" s="134"/>
      <c r="K169" t="s">
        <v>363</v>
      </c>
      <c r="L169">
        <v>12.46</v>
      </c>
      <c r="M169">
        <v>1.2460000000000001E-2</v>
      </c>
      <c r="N169" t="s">
        <v>363</v>
      </c>
      <c r="O169" s="149">
        <v>4.7768787226845717</v>
      </c>
      <c r="P169">
        <v>3.5</v>
      </c>
      <c r="Q169" t="s">
        <v>363</v>
      </c>
      <c r="R169" t="s">
        <v>1509</v>
      </c>
      <c r="S169">
        <v>0.75</v>
      </c>
    </row>
    <row r="170" spans="1:19" x14ac:dyDescent="0.3">
      <c r="A170" t="s">
        <v>722</v>
      </c>
      <c r="B170" t="s">
        <v>358</v>
      </c>
      <c r="C170" t="s">
        <v>374</v>
      </c>
      <c r="D170" t="s">
        <v>360</v>
      </c>
      <c r="E170" t="s">
        <v>295</v>
      </c>
      <c r="F170" t="s">
        <v>523</v>
      </c>
      <c r="G170">
        <v>1</v>
      </c>
      <c r="H170" t="s">
        <v>524</v>
      </c>
      <c r="I170" s="134">
        <v>45849</v>
      </c>
      <c r="J170" s="134"/>
      <c r="K170" t="s">
        <v>363</v>
      </c>
      <c r="L170">
        <v>9.07</v>
      </c>
      <c r="M170">
        <v>4.8849999999999996E-3</v>
      </c>
      <c r="N170" t="s">
        <v>363</v>
      </c>
      <c r="O170" s="149">
        <v>4.7768787226845717</v>
      </c>
      <c r="P170">
        <v>3.5</v>
      </c>
      <c r="Q170" t="s">
        <v>363</v>
      </c>
      <c r="R170" t="s">
        <v>1509</v>
      </c>
      <c r="S170">
        <v>0.75</v>
      </c>
    </row>
    <row r="171" spans="1:19" x14ac:dyDescent="0.3">
      <c r="A171" t="s">
        <v>722</v>
      </c>
      <c r="B171" t="s">
        <v>358</v>
      </c>
      <c r="C171" t="s">
        <v>374</v>
      </c>
      <c r="D171" t="s">
        <v>360</v>
      </c>
      <c r="E171" t="s">
        <v>239</v>
      </c>
      <c r="F171" t="s">
        <v>495</v>
      </c>
      <c r="G171">
        <v>1</v>
      </c>
      <c r="H171" t="s">
        <v>496</v>
      </c>
      <c r="I171" s="134">
        <v>45849</v>
      </c>
      <c r="J171" s="134"/>
      <c r="K171" t="s">
        <v>363</v>
      </c>
      <c r="L171">
        <v>9.34</v>
      </c>
      <c r="M171">
        <v>9.0150000000000004E-3</v>
      </c>
      <c r="N171" t="s">
        <v>363</v>
      </c>
      <c r="O171" s="149">
        <v>4.7768787226845717</v>
      </c>
      <c r="P171">
        <v>3.5</v>
      </c>
      <c r="Q171" t="s">
        <v>363</v>
      </c>
      <c r="R171" t="s">
        <v>1509</v>
      </c>
      <c r="S171">
        <v>0.75</v>
      </c>
    </row>
    <row r="172" spans="1:19" x14ac:dyDescent="0.3">
      <c r="A172" t="s">
        <v>722</v>
      </c>
      <c r="B172" t="s">
        <v>358</v>
      </c>
      <c r="C172" t="s">
        <v>374</v>
      </c>
      <c r="D172" t="s">
        <v>360</v>
      </c>
      <c r="E172" t="s">
        <v>247</v>
      </c>
      <c r="F172" t="s">
        <v>499</v>
      </c>
      <c r="G172">
        <v>1</v>
      </c>
      <c r="H172" t="s">
        <v>500</v>
      </c>
      <c r="I172" s="134">
        <v>45849</v>
      </c>
      <c r="J172" s="134"/>
      <c r="K172" t="s">
        <v>363</v>
      </c>
      <c r="L172">
        <v>6</v>
      </c>
      <c r="M172">
        <v>2.5690000000000001E-3</v>
      </c>
      <c r="N172" t="s">
        <v>363</v>
      </c>
      <c r="O172" s="149">
        <v>4.7768787226845717</v>
      </c>
      <c r="P172">
        <v>3.5</v>
      </c>
      <c r="Q172" t="s">
        <v>363</v>
      </c>
      <c r="R172" t="s">
        <v>1509</v>
      </c>
      <c r="S172">
        <v>0.75</v>
      </c>
    </row>
    <row r="173" spans="1:19" x14ac:dyDescent="0.3">
      <c r="A173" t="s">
        <v>722</v>
      </c>
      <c r="B173" t="s">
        <v>358</v>
      </c>
      <c r="C173" t="s">
        <v>374</v>
      </c>
      <c r="D173" t="s">
        <v>360</v>
      </c>
      <c r="E173" t="s">
        <v>187</v>
      </c>
      <c r="F173" t="s">
        <v>469</v>
      </c>
      <c r="G173">
        <v>1</v>
      </c>
      <c r="H173" t="s">
        <v>470</v>
      </c>
      <c r="I173" s="134">
        <v>45849</v>
      </c>
      <c r="J173" s="134"/>
      <c r="K173" t="s">
        <v>363</v>
      </c>
      <c r="L173">
        <v>16.66</v>
      </c>
      <c r="M173">
        <v>1.2858E-2</v>
      </c>
      <c r="N173" t="s">
        <v>363</v>
      </c>
      <c r="O173" s="149">
        <v>4.7768787226845717</v>
      </c>
      <c r="P173">
        <v>3.5</v>
      </c>
      <c r="Q173" t="s">
        <v>363</v>
      </c>
      <c r="R173" t="s">
        <v>1509</v>
      </c>
      <c r="S173">
        <v>0.75</v>
      </c>
    </row>
    <row r="174" spans="1:19" x14ac:dyDescent="0.3">
      <c r="A174" t="s">
        <v>722</v>
      </c>
      <c r="B174" t="s">
        <v>358</v>
      </c>
      <c r="C174" t="s">
        <v>359</v>
      </c>
      <c r="D174" t="s">
        <v>360</v>
      </c>
      <c r="E174" t="s">
        <v>155</v>
      </c>
      <c r="F174" t="s">
        <v>364</v>
      </c>
      <c r="G174">
        <v>1</v>
      </c>
      <c r="H174" t="s">
        <v>365</v>
      </c>
      <c r="I174" s="134">
        <v>45849</v>
      </c>
      <c r="J174" s="134"/>
      <c r="K174" t="s">
        <v>363</v>
      </c>
      <c r="L174">
        <v>12.54</v>
      </c>
      <c r="M174">
        <v>0</v>
      </c>
      <c r="N174" t="s">
        <v>363</v>
      </c>
      <c r="O174" s="149">
        <v>4.58</v>
      </c>
      <c r="P174">
        <v>1.2</v>
      </c>
      <c r="Q174" t="s">
        <v>363</v>
      </c>
      <c r="R174" t="s">
        <v>1509</v>
      </c>
      <c r="S174">
        <v>0.7</v>
      </c>
    </row>
    <row r="175" spans="1:19" x14ac:dyDescent="0.3">
      <c r="A175" t="s">
        <v>722</v>
      </c>
      <c r="B175" t="s">
        <v>358</v>
      </c>
      <c r="C175" t="s">
        <v>359</v>
      </c>
      <c r="D175" t="s">
        <v>360</v>
      </c>
      <c r="E175" t="s">
        <v>159</v>
      </c>
      <c r="F175" t="s">
        <v>368</v>
      </c>
      <c r="G175">
        <v>1</v>
      </c>
      <c r="H175" t="s">
        <v>369</v>
      </c>
      <c r="I175" s="134">
        <v>45849</v>
      </c>
      <c r="J175" s="134"/>
      <c r="K175" t="s">
        <v>363</v>
      </c>
      <c r="L175">
        <v>6.79</v>
      </c>
      <c r="M175">
        <v>0</v>
      </c>
      <c r="N175" t="s">
        <v>363</v>
      </c>
      <c r="O175" s="149">
        <v>3.34</v>
      </c>
      <c r="P175">
        <v>1.2</v>
      </c>
      <c r="Q175" t="s">
        <v>363</v>
      </c>
      <c r="R175" t="s">
        <v>1509</v>
      </c>
      <c r="S175">
        <v>0.7</v>
      </c>
    </row>
    <row r="176" spans="1:19" x14ac:dyDescent="0.3">
      <c r="A176" t="s">
        <v>722</v>
      </c>
      <c r="B176" t="s">
        <v>358</v>
      </c>
      <c r="C176" t="s">
        <v>359</v>
      </c>
      <c r="D176" t="s">
        <v>360</v>
      </c>
      <c r="E176" t="s">
        <v>163</v>
      </c>
      <c r="F176" t="s">
        <v>372</v>
      </c>
      <c r="G176">
        <v>1</v>
      </c>
      <c r="H176" t="s">
        <v>373</v>
      </c>
      <c r="I176" s="134">
        <v>45849</v>
      </c>
      <c r="J176" s="134"/>
      <c r="K176" t="s">
        <v>363</v>
      </c>
      <c r="L176">
        <v>3.46</v>
      </c>
      <c r="M176">
        <v>0</v>
      </c>
      <c r="N176" t="s">
        <v>363</v>
      </c>
      <c r="O176" s="149">
        <v>2.4300000000000002</v>
      </c>
      <c r="P176">
        <v>1.2</v>
      </c>
      <c r="Q176" t="s">
        <v>363</v>
      </c>
      <c r="R176" t="s">
        <v>1509</v>
      </c>
      <c r="S176">
        <v>0.7</v>
      </c>
    </row>
    <row r="177" spans="1:19" x14ac:dyDescent="0.3">
      <c r="A177" t="s">
        <v>722</v>
      </c>
      <c r="B177" t="s">
        <v>358</v>
      </c>
      <c r="C177" t="s">
        <v>359</v>
      </c>
      <c r="D177" t="s">
        <v>360</v>
      </c>
      <c r="E177" t="s">
        <v>133</v>
      </c>
      <c r="F177" t="s">
        <v>361</v>
      </c>
      <c r="G177">
        <v>1</v>
      </c>
      <c r="H177" t="s">
        <v>362</v>
      </c>
      <c r="I177" s="134">
        <v>45849</v>
      </c>
      <c r="J177" s="134"/>
      <c r="K177" t="s">
        <v>363</v>
      </c>
      <c r="L177">
        <v>12.77</v>
      </c>
      <c r="M177">
        <v>0</v>
      </c>
      <c r="N177" t="s">
        <v>363</v>
      </c>
      <c r="O177" s="149">
        <v>4.58</v>
      </c>
      <c r="P177">
        <v>2.4</v>
      </c>
      <c r="Q177" t="s">
        <v>363</v>
      </c>
      <c r="R177" t="s">
        <v>1509</v>
      </c>
      <c r="S177">
        <v>0.75</v>
      </c>
    </row>
    <row r="178" spans="1:19" x14ac:dyDescent="0.3">
      <c r="A178" t="s">
        <v>722</v>
      </c>
      <c r="B178" t="s">
        <v>358</v>
      </c>
      <c r="C178" t="s">
        <v>359</v>
      </c>
      <c r="D178" t="s">
        <v>360</v>
      </c>
      <c r="E178" t="s">
        <v>136</v>
      </c>
      <c r="F178" t="s">
        <v>366</v>
      </c>
      <c r="G178">
        <v>1</v>
      </c>
      <c r="H178" t="s">
        <v>367</v>
      </c>
      <c r="I178" s="134">
        <v>45849</v>
      </c>
      <c r="J178" s="134"/>
      <c r="K178" t="s">
        <v>363</v>
      </c>
      <c r="L178">
        <v>6.99</v>
      </c>
      <c r="M178">
        <v>0</v>
      </c>
      <c r="N178" t="s">
        <v>363</v>
      </c>
      <c r="O178" s="149">
        <v>3.34</v>
      </c>
      <c r="P178">
        <v>2.4</v>
      </c>
      <c r="Q178" t="s">
        <v>363</v>
      </c>
      <c r="R178" t="s">
        <v>1509</v>
      </c>
      <c r="S178">
        <v>0.75</v>
      </c>
    </row>
    <row r="179" spans="1:19" x14ac:dyDescent="0.3">
      <c r="A179" t="s">
        <v>722</v>
      </c>
      <c r="B179" t="s">
        <v>358</v>
      </c>
      <c r="C179" t="s">
        <v>359</v>
      </c>
      <c r="D179" t="s">
        <v>360</v>
      </c>
      <c r="E179" t="s">
        <v>139</v>
      </c>
      <c r="F179" t="s">
        <v>370</v>
      </c>
      <c r="G179">
        <v>1</v>
      </c>
      <c r="H179" t="s">
        <v>371</v>
      </c>
      <c r="I179" s="134">
        <v>45849</v>
      </c>
      <c r="J179" s="134"/>
      <c r="K179" t="s">
        <v>363</v>
      </c>
      <c r="L179">
        <v>3.62</v>
      </c>
      <c r="M179">
        <v>0</v>
      </c>
      <c r="N179" t="s">
        <v>363</v>
      </c>
      <c r="O179" s="149">
        <v>2.4300000000000002</v>
      </c>
      <c r="P179">
        <v>2.4</v>
      </c>
      <c r="Q179" t="s">
        <v>363</v>
      </c>
      <c r="R179" t="s">
        <v>1509</v>
      </c>
      <c r="S179">
        <v>0.75</v>
      </c>
    </row>
    <row r="180" spans="1:19" x14ac:dyDescent="0.3">
      <c r="A180" t="s">
        <v>721</v>
      </c>
      <c r="B180" t="s">
        <v>358</v>
      </c>
      <c r="C180" t="s">
        <v>1504</v>
      </c>
      <c r="D180" t="s">
        <v>360</v>
      </c>
      <c r="E180" t="s">
        <v>1034</v>
      </c>
      <c r="F180" t="s">
        <v>1505</v>
      </c>
      <c r="G180">
        <v>1</v>
      </c>
      <c r="H180" t="str">
        <f>_xlfn.CONCAT(F180,"-",G180)</f>
        <v>10242025-180-1</v>
      </c>
      <c r="I180" s="134">
        <v>45954</v>
      </c>
      <c r="J180" s="66">
        <v>402133</v>
      </c>
      <c r="K180" t="s">
        <v>363</v>
      </c>
      <c r="L180" t="s">
        <v>1506</v>
      </c>
      <c r="M180" t="s">
        <v>1507</v>
      </c>
      <c r="N180" t="s">
        <v>363</v>
      </c>
      <c r="O180" t="s">
        <v>1508</v>
      </c>
      <c r="P180">
        <v>1.75</v>
      </c>
      <c r="Q180" t="s">
        <v>363</v>
      </c>
      <c r="R180" t="s">
        <v>1509</v>
      </c>
      <c r="S180" t="s">
        <v>1510</v>
      </c>
    </row>
    <row r="181" spans="1:19" x14ac:dyDescent="0.3">
      <c r="A181" t="s">
        <v>721</v>
      </c>
      <c r="B181" t="s">
        <v>358</v>
      </c>
      <c r="C181" t="s">
        <v>1504</v>
      </c>
      <c r="D181" t="s">
        <v>360</v>
      </c>
      <c r="E181" t="s">
        <v>1048</v>
      </c>
      <c r="F181" t="s">
        <v>1511</v>
      </c>
      <c r="G181">
        <v>1</v>
      </c>
      <c r="H181" t="str">
        <f t="shared" ref="H181:H244" si="0">_xlfn.CONCAT(F181,"-",G181)</f>
        <v>10242025-177-1</v>
      </c>
      <c r="I181" s="134">
        <v>45954</v>
      </c>
      <c r="J181" s="66">
        <v>402133</v>
      </c>
      <c r="K181" t="s">
        <v>363</v>
      </c>
      <c r="L181" t="s">
        <v>1512</v>
      </c>
      <c r="M181" t="s">
        <v>1507</v>
      </c>
      <c r="N181" t="s">
        <v>363</v>
      </c>
      <c r="O181" t="s">
        <v>1508</v>
      </c>
      <c r="P181">
        <v>0.9</v>
      </c>
      <c r="Q181" t="s">
        <v>363</v>
      </c>
      <c r="R181" t="s">
        <v>1509</v>
      </c>
      <c r="S181" t="s">
        <v>1510</v>
      </c>
    </row>
    <row r="182" spans="1:19" x14ac:dyDescent="0.3">
      <c r="A182" t="s">
        <v>721</v>
      </c>
      <c r="B182" t="s">
        <v>358</v>
      </c>
      <c r="C182" t="s">
        <v>1504</v>
      </c>
      <c r="D182" t="s">
        <v>360</v>
      </c>
      <c r="E182" t="s">
        <v>1036</v>
      </c>
      <c r="F182" t="s">
        <v>1513</v>
      </c>
      <c r="G182">
        <v>1</v>
      </c>
      <c r="H182" t="str">
        <f t="shared" si="0"/>
        <v>10242025-181-1</v>
      </c>
      <c r="I182" s="134">
        <v>45954</v>
      </c>
      <c r="J182" s="66">
        <v>402133</v>
      </c>
      <c r="K182" t="s">
        <v>363</v>
      </c>
      <c r="L182" t="s">
        <v>1514</v>
      </c>
      <c r="M182" t="s">
        <v>1507</v>
      </c>
      <c r="N182" t="s">
        <v>363</v>
      </c>
      <c r="O182" t="s">
        <v>1515</v>
      </c>
      <c r="P182">
        <v>1.75</v>
      </c>
      <c r="Q182" t="s">
        <v>363</v>
      </c>
      <c r="R182" t="s">
        <v>1509</v>
      </c>
      <c r="S182" t="s">
        <v>1510</v>
      </c>
    </row>
    <row r="183" spans="1:19" x14ac:dyDescent="0.3">
      <c r="A183" t="s">
        <v>721</v>
      </c>
      <c r="B183" t="s">
        <v>358</v>
      </c>
      <c r="C183" t="s">
        <v>1504</v>
      </c>
      <c r="D183" t="s">
        <v>360</v>
      </c>
      <c r="E183" t="s">
        <v>1050</v>
      </c>
      <c r="F183" t="s">
        <v>1516</v>
      </c>
      <c r="G183">
        <v>1</v>
      </c>
      <c r="H183" t="str">
        <f t="shared" si="0"/>
        <v>10242025-178-1</v>
      </c>
      <c r="I183" s="134">
        <v>45954</v>
      </c>
      <c r="J183" s="66">
        <v>402133</v>
      </c>
      <c r="K183" t="s">
        <v>363</v>
      </c>
      <c r="L183" t="s">
        <v>1517</v>
      </c>
      <c r="M183" t="s">
        <v>1507</v>
      </c>
      <c r="N183" t="s">
        <v>363</v>
      </c>
      <c r="O183" t="s">
        <v>1515</v>
      </c>
      <c r="P183">
        <v>0.9</v>
      </c>
      <c r="Q183" t="s">
        <v>363</v>
      </c>
      <c r="R183" t="s">
        <v>1509</v>
      </c>
      <c r="S183" t="s">
        <v>1510</v>
      </c>
    </row>
    <row r="184" spans="1:19" x14ac:dyDescent="0.3">
      <c r="A184" t="s">
        <v>721</v>
      </c>
      <c r="B184" t="s">
        <v>358</v>
      </c>
      <c r="C184" t="s">
        <v>1504</v>
      </c>
      <c r="D184" t="s">
        <v>360</v>
      </c>
      <c r="E184" t="s">
        <v>1038</v>
      </c>
      <c r="F184" t="s">
        <v>1518</v>
      </c>
      <c r="G184">
        <v>1</v>
      </c>
      <c r="H184" t="str">
        <f t="shared" si="0"/>
        <v>10242025-182-1</v>
      </c>
      <c r="I184" s="134">
        <v>45954</v>
      </c>
      <c r="J184" s="66">
        <v>402133</v>
      </c>
      <c r="K184" t="s">
        <v>363</v>
      </c>
      <c r="L184" t="s">
        <v>1519</v>
      </c>
      <c r="M184" t="s">
        <v>1507</v>
      </c>
      <c r="N184" t="s">
        <v>363</v>
      </c>
      <c r="O184" t="s">
        <v>1520</v>
      </c>
      <c r="P184">
        <v>1.75</v>
      </c>
      <c r="Q184" t="s">
        <v>363</v>
      </c>
      <c r="R184" t="s">
        <v>1509</v>
      </c>
      <c r="S184" t="s">
        <v>1510</v>
      </c>
    </row>
    <row r="185" spans="1:19" x14ac:dyDescent="0.3">
      <c r="A185" t="s">
        <v>721</v>
      </c>
      <c r="B185" t="s">
        <v>358</v>
      </c>
      <c r="C185" t="s">
        <v>1504</v>
      </c>
      <c r="D185" t="s">
        <v>360</v>
      </c>
      <c r="E185" t="s">
        <v>1052</v>
      </c>
      <c r="F185" t="s">
        <v>1521</v>
      </c>
      <c r="G185">
        <v>1</v>
      </c>
      <c r="H185" t="str">
        <f t="shared" si="0"/>
        <v>10242025-179-1</v>
      </c>
      <c r="I185" s="134">
        <v>45954</v>
      </c>
      <c r="J185" s="66">
        <v>402133</v>
      </c>
      <c r="K185" t="s">
        <v>363</v>
      </c>
      <c r="L185" t="s">
        <v>1522</v>
      </c>
      <c r="M185" t="s">
        <v>1507</v>
      </c>
      <c r="N185" t="s">
        <v>363</v>
      </c>
      <c r="O185" t="s">
        <v>1520</v>
      </c>
      <c r="P185">
        <v>0.9</v>
      </c>
      <c r="Q185" t="s">
        <v>363</v>
      </c>
      <c r="R185" t="s">
        <v>1509</v>
      </c>
      <c r="S185" t="s">
        <v>1510</v>
      </c>
    </row>
    <row r="186" spans="1:19" x14ac:dyDescent="0.3">
      <c r="A186" t="s">
        <v>721</v>
      </c>
      <c r="B186" t="s">
        <v>358</v>
      </c>
      <c r="C186" t="s">
        <v>1523</v>
      </c>
      <c r="D186" t="s">
        <v>360</v>
      </c>
      <c r="E186" t="s">
        <v>1025</v>
      </c>
      <c r="F186" t="s">
        <v>1524</v>
      </c>
      <c r="G186">
        <v>1</v>
      </c>
      <c r="H186" t="str">
        <f t="shared" si="0"/>
        <v>10242025-115-1</v>
      </c>
      <c r="I186" s="134">
        <v>45954</v>
      </c>
      <c r="J186" s="66">
        <v>402133</v>
      </c>
      <c r="K186" t="s">
        <v>363</v>
      </c>
      <c r="L186" t="s">
        <v>1525</v>
      </c>
      <c r="M186" t="s">
        <v>1526</v>
      </c>
      <c r="N186" t="s">
        <v>363</v>
      </c>
      <c r="O186" t="s">
        <v>1527</v>
      </c>
      <c r="P186">
        <v>1</v>
      </c>
      <c r="Q186" t="s">
        <v>363</v>
      </c>
      <c r="R186" t="s">
        <v>1509</v>
      </c>
      <c r="S186" t="s">
        <v>1510</v>
      </c>
    </row>
    <row r="187" spans="1:19" x14ac:dyDescent="0.3">
      <c r="A187" t="s">
        <v>721</v>
      </c>
      <c r="B187" t="s">
        <v>358</v>
      </c>
      <c r="C187" t="s">
        <v>1523</v>
      </c>
      <c r="D187" t="s">
        <v>360</v>
      </c>
      <c r="E187" t="s">
        <v>1042</v>
      </c>
      <c r="F187" t="s">
        <v>1528</v>
      </c>
      <c r="G187">
        <v>1</v>
      </c>
      <c r="H187" t="str">
        <f t="shared" si="0"/>
        <v>10242025-028-1</v>
      </c>
      <c r="I187" s="134">
        <v>45954</v>
      </c>
      <c r="J187" s="66">
        <v>402133</v>
      </c>
      <c r="K187" t="s">
        <v>363</v>
      </c>
      <c r="L187" t="s">
        <v>1529</v>
      </c>
      <c r="M187" t="s">
        <v>1530</v>
      </c>
      <c r="N187" t="s">
        <v>363</v>
      </c>
      <c r="O187" t="s">
        <v>1527</v>
      </c>
      <c r="P187">
        <v>0.75</v>
      </c>
      <c r="Q187" t="s">
        <v>363</v>
      </c>
      <c r="R187" t="s">
        <v>1509</v>
      </c>
      <c r="S187" t="s">
        <v>1531</v>
      </c>
    </row>
    <row r="188" spans="1:19" x14ac:dyDescent="0.3">
      <c r="A188" t="s">
        <v>721</v>
      </c>
      <c r="B188" t="s">
        <v>358</v>
      </c>
      <c r="C188" t="s">
        <v>1523</v>
      </c>
      <c r="D188" t="s">
        <v>360</v>
      </c>
      <c r="E188" t="s">
        <v>1056</v>
      </c>
      <c r="F188" t="s">
        <v>1532</v>
      </c>
      <c r="G188">
        <v>1</v>
      </c>
      <c r="H188" t="str">
        <f t="shared" si="0"/>
        <v>10242025-116-1</v>
      </c>
      <c r="I188" s="134">
        <v>45954</v>
      </c>
      <c r="J188" s="66">
        <v>402133</v>
      </c>
      <c r="K188" t="s">
        <v>363</v>
      </c>
      <c r="L188" t="s">
        <v>1533</v>
      </c>
      <c r="M188" t="s">
        <v>1534</v>
      </c>
      <c r="N188" t="s">
        <v>363</v>
      </c>
      <c r="O188" t="s">
        <v>1527</v>
      </c>
      <c r="P188">
        <v>1</v>
      </c>
      <c r="Q188" t="s">
        <v>363</v>
      </c>
      <c r="R188" t="s">
        <v>1509</v>
      </c>
      <c r="S188" t="s">
        <v>1510</v>
      </c>
    </row>
    <row r="189" spans="1:19" x14ac:dyDescent="0.3">
      <c r="A189" t="s">
        <v>721</v>
      </c>
      <c r="B189" t="s">
        <v>358</v>
      </c>
      <c r="C189" t="s">
        <v>1523</v>
      </c>
      <c r="D189" t="s">
        <v>360</v>
      </c>
      <c r="E189" t="s">
        <v>1067</v>
      </c>
      <c r="F189" t="s">
        <v>1535</v>
      </c>
      <c r="G189">
        <v>1</v>
      </c>
      <c r="H189" t="str">
        <f t="shared" si="0"/>
        <v>10242025-029-1</v>
      </c>
      <c r="I189" s="134">
        <v>45954</v>
      </c>
      <c r="J189" s="66">
        <v>402133</v>
      </c>
      <c r="K189" t="s">
        <v>363</v>
      </c>
      <c r="L189" t="s">
        <v>1536</v>
      </c>
      <c r="M189" t="s">
        <v>1530</v>
      </c>
      <c r="N189" t="s">
        <v>363</v>
      </c>
      <c r="O189" t="s">
        <v>1527</v>
      </c>
      <c r="P189">
        <v>0.75</v>
      </c>
      <c r="Q189" t="s">
        <v>363</v>
      </c>
      <c r="R189" t="s">
        <v>1509</v>
      </c>
      <c r="S189" t="s">
        <v>1531</v>
      </c>
    </row>
    <row r="190" spans="1:19" x14ac:dyDescent="0.3">
      <c r="A190" t="s">
        <v>721</v>
      </c>
      <c r="B190" t="s">
        <v>358</v>
      </c>
      <c r="C190" t="s">
        <v>1523</v>
      </c>
      <c r="D190" t="s">
        <v>360</v>
      </c>
      <c r="E190" t="s">
        <v>1078</v>
      </c>
      <c r="F190" t="s">
        <v>1537</v>
      </c>
      <c r="G190">
        <v>1</v>
      </c>
      <c r="H190" t="str">
        <f t="shared" si="0"/>
        <v>10242025-134-1</v>
      </c>
      <c r="I190" s="134">
        <v>45954</v>
      </c>
      <c r="J190" s="66">
        <v>402133</v>
      </c>
      <c r="K190" t="s">
        <v>363</v>
      </c>
      <c r="L190" t="s">
        <v>1538</v>
      </c>
      <c r="M190" t="s">
        <v>1539</v>
      </c>
      <c r="N190" t="s">
        <v>363</v>
      </c>
      <c r="O190" t="s">
        <v>1527</v>
      </c>
      <c r="P190">
        <v>1</v>
      </c>
      <c r="Q190" t="s">
        <v>363</v>
      </c>
      <c r="R190" t="s">
        <v>1509</v>
      </c>
      <c r="S190" t="s">
        <v>1510</v>
      </c>
    </row>
    <row r="191" spans="1:19" x14ac:dyDescent="0.3">
      <c r="A191" t="s">
        <v>721</v>
      </c>
      <c r="B191" t="s">
        <v>358</v>
      </c>
      <c r="C191" t="s">
        <v>1523</v>
      </c>
      <c r="D191" t="s">
        <v>360</v>
      </c>
      <c r="E191" t="s">
        <v>1089</v>
      </c>
      <c r="F191" t="s">
        <v>1540</v>
      </c>
      <c r="G191">
        <v>1</v>
      </c>
      <c r="H191" t="str">
        <f t="shared" si="0"/>
        <v>10242025-036-1</v>
      </c>
      <c r="I191" s="134">
        <v>45954</v>
      </c>
      <c r="J191" s="66">
        <v>402133</v>
      </c>
      <c r="K191" t="s">
        <v>363</v>
      </c>
      <c r="L191" t="s">
        <v>1541</v>
      </c>
      <c r="M191" t="s">
        <v>1542</v>
      </c>
      <c r="N191" t="s">
        <v>363</v>
      </c>
      <c r="O191" t="s">
        <v>1527</v>
      </c>
      <c r="P191">
        <v>0.75</v>
      </c>
      <c r="Q191" t="s">
        <v>363</v>
      </c>
      <c r="R191" t="s">
        <v>1509</v>
      </c>
      <c r="S191" t="s">
        <v>1531</v>
      </c>
    </row>
    <row r="192" spans="1:19" x14ac:dyDescent="0.3">
      <c r="A192" t="s">
        <v>721</v>
      </c>
      <c r="B192" t="s">
        <v>358</v>
      </c>
      <c r="C192" t="s">
        <v>1523</v>
      </c>
      <c r="D192" t="s">
        <v>360</v>
      </c>
      <c r="E192" t="s">
        <v>1100</v>
      </c>
      <c r="F192" t="s">
        <v>1543</v>
      </c>
      <c r="G192">
        <v>1</v>
      </c>
      <c r="H192" t="str">
        <f t="shared" si="0"/>
        <v>10242025-048-1</v>
      </c>
      <c r="I192" s="134">
        <v>45954</v>
      </c>
      <c r="J192" s="66">
        <v>402133</v>
      </c>
      <c r="K192" t="s">
        <v>363</v>
      </c>
      <c r="L192" t="s">
        <v>1544</v>
      </c>
      <c r="M192" t="s">
        <v>1545</v>
      </c>
      <c r="N192" t="s">
        <v>363</v>
      </c>
      <c r="O192" t="s">
        <v>1527</v>
      </c>
      <c r="P192">
        <v>0.75</v>
      </c>
      <c r="Q192" t="s">
        <v>363</v>
      </c>
      <c r="R192" t="s">
        <v>1509</v>
      </c>
      <c r="S192" t="s">
        <v>1531</v>
      </c>
    </row>
    <row r="193" spans="1:19" x14ac:dyDescent="0.3">
      <c r="A193" t="s">
        <v>721</v>
      </c>
      <c r="B193" t="s">
        <v>358</v>
      </c>
      <c r="C193" t="s">
        <v>1523</v>
      </c>
      <c r="D193" t="s">
        <v>360</v>
      </c>
      <c r="E193" t="s">
        <v>1111</v>
      </c>
      <c r="F193" t="s">
        <v>1546</v>
      </c>
      <c r="G193">
        <v>1</v>
      </c>
      <c r="H193" t="str">
        <f t="shared" si="0"/>
        <v>10242025-130-1</v>
      </c>
      <c r="I193" s="134">
        <v>45954</v>
      </c>
      <c r="J193" s="66">
        <v>402133</v>
      </c>
      <c r="K193" t="s">
        <v>363</v>
      </c>
      <c r="L193" t="s">
        <v>1547</v>
      </c>
      <c r="M193" t="s">
        <v>1548</v>
      </c>
      <c r="N193" t="s">
        <v>363</v>
      </c>
      <c r="O193" t="s">
        <v>1527</v>
      </c>
      <c r="P193">
        <v>1</v>
      </c>
      <c r="Q193" t="s">
        <v>363</v>
      </c>
      <c r="R193" t="s">
        <v>1509</v>
      </c>
      <c r="S193" t="s">
        <v>1510</v>
      </c>
    </row>
    <row r="194" spans="1:19" x14ac:dyDescent="0.3">
      <c r="A194" t="s">
        <v>721</v>
      </c>
      <c r="B194" t="s">
        <v>358</v>
      </c>
      <c r="C194" t="s">
        <v>1523</v>
      </c>
      <c r="D194" t="s">
        <v>360</v>
      </c>
      <c r="E194" t="s">
        <v>1122</v>
      </c>
      <c r="F194" t="s">
        <v>1549</v>
      </c>
      <c r="G194">
        <v>1</v>
      </c>
      <c r="H194" t="str">
        <f t="shared" si="0"/>
        <v>10242025-045-1</v>
      </c>
      <c r="I194" s="134">
        <v>45954</v>
      </c>
      <c r="J194" s="66">
        <v>402133</v>
      </c>
      <c r="K194" t="s">
        <v>363</v>
      </c>
      <c r="L194" t="s">
        <v>1550</v>
      </c>
      <c r="M194" t="s">
        <v>1530</v>
      </c>
      <c r="N194" t="s">
        <v>363</v>
      </c>
      <c r="O194" t="s">
        <v>1527</v>
      </c>
      <c r="P194">
        <v>0.75</v>
      </c>
      <c r="Q194" t="s">
        <v>363</v>
      </c>
      <c r="R194" t="s">
        <v>1509</v>
      </c>
      <c r="S194" t="s">
        <v>1531</v>
      </c>
    </row>
    <row r="195" spans="1:19" x14ac:dyDescent="0.3">
      <c r="A195" t="s">
        <v>721</v>
      </c>
      <c r="B195" t="s">
        <v>358</v>
      </c>
      <c r="C195" t="s">
        <v>1523</v>
      </c>
      <c r="D195" t="s">
        <v>360</v>
      </c>
      <c r="E195" t="s">
        <v>1133</v>
      </c>
      <c r="F195" t="s">
        <v>1551</v>
      </c>
      <c r="G195">
        <v>1</v>
      </c>
      <c r="H195" t="str">
        <f t="shared" si="0"/>
        <v>10242025-120-1</v>
      </c>
      <c r="I195" s="134">
        <v>45954</v>
      </c>
      <c r="J195" s="66">
        <v>402133</v>
      </c>
      <c r="K195" t="s">
        <v>363</v>
      </c>
      <c r="L195" t="s">
        <v>1552</v>
      </c>
      <c r="M195" t="s">
        <v>1553</v>
      </c>
      <c r="N195" t="s">
        <v>363</v>
      </c>
      <c r="O195" t="s">
        <v>1527</v>
      </c>
      <c r="P195">
        <v>1</v>
      </c>
      <c r="Q195" t="s">
        <v>363</v>
      </c>
      <c r="R195" t="s">
        <v>1509</v>
      </c>
      <c r="S195" t="s">
        <v>1510</v>
      </c>
    </row>
    <row r="196" spans="1:19" x14ac:dyDescent="0.3">
      <c r="A196" t="s">
        <v>721</v>
      </c>
      <c r="B196" t="s">
        <v>358</v>
      </c>
      <c r="C196" t="s">
        <v>1523</v>
      </c>
      <c r="D196" t="s">
        <v>360</v>
      </c>
      <c r="E196" t="s">
        <v>1144</v>
      </c>
      <c r="F196" t="s">
        <v>1554</v>
      </c>
      <c r="G196">
        <v>1</v>
      </c>
      <c r="H196" t="str">
        <f t="shared" si="0"/>
        <v>10242025-034-1</v>
      </c>
      <c r="I196" s="134">
        <v>45954</v>
      </c>
      <c r="J196" s="66">
        <v>402133</v>
      </c>
      <c r="K196" t="s">
        <v>363</v>
      </c>
      <c r="L196" t="s">
        <v>1529</v>
      </c>
      <c r="M196" t="s">
        <v>1530</v>
      </c>
      <c r="N196" t="s">
        <v>363</v>
      </c>
      <c r="O196" t="s">
        <v>1527</v>
      </c>
      <c r="P196">
        <v>0.75</v>
      </c>
      <c r="Q196" t="s">
        <v>363</v>
      </c>
      <c r="R196" t="s">
        <v>1509</v>
      </c>
      <c r="S196" t="s">
        <v>1531</v>
      </c>
    </row>
    <row r="197" spans="1:19" x14ac:dyDescent="0.3">
      <c r="A197" t="s">
        <v>721</v>
      </c>
      <c r="B197" t="s">
        <v>358</v>
      </c>
      <c r="C197" t="s">
        <v>1523</v>
      </c>
      <c r="D197" t="s">
        <v>360</v>
      </c>
      <c r="E197" t="s">
        <v>1155</v>
      </c>
      <c r="F197" t="s">
        <v>1555</v>
      </c>
      <c r="G197">
        <v>1</v>
      </c>
      <c r="H197" t="str">
        <f t="shared" si="0"/>
        <v>10242025-117-1</v>
      </c>
      <c r="I197" s="134">
        <v>45954</v>
      </c>
      <c r="J197" s="66">
        <v>402133</v>
      </c>
      <c r="K197" t="s">
        <v>363</v>
      </c>
      <c r="L197" t="s">
        <v>1556</v>
      </c>
      <c r="M197" t="s">
        <v>1557</v>
      </c>
      <c r="N197" t="s">
        <v>363</v>
      </c>
      <c r="O197" t="s">
        <v>1527</v>
      </c>
      <c r="P197">
        <v>1</v>
      </c>
      <c r="Q197" t="s">
        <v>363</v>
      </c>
      <c r="R197" t="s">
        <v>1509</v>
      </c>
      <c r="S197" t="s">
        <v>1510</v>
      </c>
    </row>
    <row r="198" spans="1:19" x14ac:dyDescent="0.3">
      <c r="A198" t="s">
        <v>721</v>
      </c>
      <c r="B198" t="s">
        <v>358</v>
      </c>
      <c r="C198" t="s">
        <v>1523</v>
      </c>
      <c r="D198" t="s">
        <v>360</v>
      </c>
      <c r="E198" t="s">
        <v>1166</v>
      </c>
      <c r="F198" t="s">
        <v>1558</v>
      </c>
      <c r="G198">
        <v>1</v>
      </c>
      <c r="H198" t="str">
        <f t="shared" si="0"/>
        <v>10242025-030-1</v>
      </c>
      <c r="I198" s="134">
        <v>45954</v>
      </c>
      <c r="J198" s="66">
        <v>402133</v>
      </c>
      <c r="K198" t="s">
        <v>363</v>
      </c>
      <c r="L198" t="s">
        <v>1556</v>
      </c>
      <c r="M198" t="s">
        <v>1559</v>
      </c>
      <c r="N198" t="s">
        <v>363</v>
      </c>
      <c r="O198" t="s">
        <v>1527</v>
      </c>
      <c r="P198">
        <v>0.75</v>
      </c>
      <c r="Q198" t="s">
        <v>363</v>
      </c>
      <c r="R198" t="s">
        <v>1509</v>
      </c>
      <c r="S198" t="s">
        <v>1531</v>
      </c>
    </row>
    <row r="199" spans="1:19" x14ac:dyDescent="0.3">
      <c r="A199" t="s">
        <v>721</v>
      </c>
      <c r="B199" t="s">
        <v>358</v>
      </c>
      <c r="C199" t="s">
        <v>1523</v>
      </c>
      <c r="D199" t="s">
        <v>360</v>
      </c>
      <c r="E199" t="s">
        <v>1177</v>
      </c>
      <c r="F199" t="s">
        <v>1560</v>
      </c>
      <c r="G199">
        <v>1</v>
      </c>
      <c r="H199" t="str">
        <f t="shared" si="0"/>
        <v>10242025-124-1</v>
      </c>
      <c r="I199" s="134">
        <v>45954</v>
      </c>
      <c r="J199" s="66">
        <v>402133</v>
      </c>
      <c r="K199" t="s">
        <v>363</v>
      </c>
      <c r="L199" t="s">
        <v>1561</v>
      </c>
      <c r="M199" t="s">
        <v>1562</v>
      </c>
      <c r="N199" t="s">
        <v>363</v>
      </c>
      <c r="O199" t="s">
        <v>1527</v>
      </c>
      <c r="P199">
        <v>1</v>
      </c>
      <c r="Q199" t="s">
        <v>363</v>
      </c>
      <c r="R199" t="s">
        <v>1509</v>
      </c>
      <c r="S199" t="s">
        <v>1510</v>
      </c>
    </row>
    <row r="200" spans="1:19" x14ac:dyDescent="0.3">
      <c r="A200" t="s">
        <v>721</v>
      </c>
      <c r="B200" t="s">
        <v>358</v>
      </c>
      <c r="C200" t="s">
        <v>1523</v>
      </c>
      <c r="D200" t="s">
        <v>360</v>
      </c>
      <c r="E200" t="s">
        <v>1188</v>
      </c>
      <c r="F200" t="s">
        <v>1563</v>
      </c>
      <c r="G200">
        <v>1</v>
      </c>
      <c r="H200" t="str">
        <f t="shared" si="0"/>
        <v>10242025-038-1</v>
      </c>
      <c r="I200" s="134">
        <v>45954</v>
      </c>
      <c r="J200" s="66">
        <v>402133</v>
      </c>
      <c r="K200" t="s">
        <v>363</v>
      </c>
      <c r="L200" t="s">
        <v>1550</v>
      </c>
      <c r="M200" t="s">
        <v>1530</v>
      </c>
      <c r="N200" t="s">
        <v>363</v>
      </c>
      <c r="O200" t="s">
        <v>1527</v>
      </c>
      <c r="P200">
        <v>0.75</v>
      </c>
      <c r="Q200" t="s">
        <v>363</v>
      </c>
      <c r="R200" t="s">
        <v>1509</v>
      </c>
      <c r="S200" t="s">
        <v>1531</v>
      </c>
    </row>
    <row r="201" spans="1:19" x14ac:dyDescent="0.3">
      <c r="A201" t="s">
        <v>721</v>
      </c>
      <c r="B201" t="s">
        <v>358</v>
      </c>
      <c r="C201" t="s">
        <v>1523</v>
      </c>
      <c r="D201" t="s">
        <v>360</v>
      </c>
      <c r="E201" t="s">
        <v>1199</v>
      </c>
      <c r="F201" t="s">
        <v>1564</v>
      </c>
      <c r="G201">
        <v>1</v>
      </c>
      <c r="H201" t="str">
        <f t="shared" si="0"/>
        <v>10242025-122-1</v>
      </c>
      <c r="I201" s="134">
        <v>45954</v>
      </c>
      <c r="J201" s="66">
        <v>402133</v>
      </c>
      <c r="K201" t="s">
        <v>363</v>
      </c>
      <c r="L201" t="s">
        <v>1565</v>
      </c>
      <c r="M201" t="s">
        <v>1566</v>
      </c>
      <c r="N201" t="s">
        <v>363</v>
      </c>
      <c r="O201" t="s">
        <v>1527</v>
      </c>
      <c r="P201">
        <v>1</v>
      </c>
      <c r="Q201" t="s">
        <v>363</v>
      </c>
      <c r="R201" t="s">
        <v>1509</v>
      </c>
      <c r="S201" t="s">
        <v>1510</v>
      </c>
    </row>
    <row r="202" spans="1:19" x14ac:dyDescent="0.3">
      <c r="A202" t="s">
        <v>721</v>
      </c>
      <c r="B202" t="s">
        <v>358</v>
      </c>
      <c r="C202" t="s">
        <v>1523</v>
      </c>
      <c r="D202" t="s">
        <v>360</v>
      </c>
      <c r="E202" t="s">
        <v>1210</v>
      </c>
      <c r="F202" t="s">
        <v>1567</v>
      </c>
      <c r="G202">
        <v>1</v>
      </c>
      <c r="H202" t="str">
        <f t="shared" si="0"/>
        <v>10242025-031-1</v>
      </c>
      <c r="I202" s="134">
        <v>45954</v>
      </c>
      <c r="J202" s="66">
        <v>402133</v>
      </c>
      <c r="K202" t="s">
        <v>363</v>
      </c>
      <c r="L202" t="s">
        <v>1568</v>
      </c>
      <c r="M202" t="s">
        <v>1569</v>
      </c>
      <c r="N202" t="s">
        <v>363</v>
      </c>
      <c r="O202" t="s">
        <v>1527</v>
      </c>
      <c r="P202">
        <v>0.75</v>
      </c>
      <c r="Q202" t="s">
        <v>363</v>
      </c>
      <c r="R202" t="s">
        <v>1509</v>
      </c>
      <c r="S202" t="s">
        <v>1531</v>
      </c>
    </row>
    <row r="203" spans="1:19" x14ac:dyDescent="0.3">
      <c r="A203" t="s">
        <v>721</v>
      </c>
      <c r="B203" t="s">
        <v>358</v>
      </c>
      <c r="C203" t="s">
        <v>1523</v>
      </c>
      <c r="D203" t="s">
        <v>360</v>
      </c>
      <c r="E203" t="s">
        <v>1221</v>
      </c>
      <c r="F203" t="s">
        <v>1570</v>
      </c>
      <c r="G203">
        <v>1</v>
      </c>
      <c r="H203" t="str">
        <f t="shared" si="0"/>
        <v>10242025-132-1</v>
      </c>
      <c r="I203" s="134">
        <v>45954</v>
      </c>
      <c r="J203" s="66">
        <v>402133</v>
      </c>
      <c r="K203" t="s">
        <v>363</v>
      </c>
      <c r="L203" t="s">
        <v>1571</v>
      </c>
      <c r="M203" t="s">
        <v>1572</v>
      </c>
      <c r="N203" t="s">
        <v>363</v>
      </c>
      <c r="O203" t="s">
        <v>1527</v>
      </c>
      <c r="P203">
        <v>1</v>
      </c>
      <c r="Q203" t="s">
        <v>363</v>
      </c>
      <c r="R203" t="s">
        <v>1509</v>
      </c>
      <c r="S203" t="s">
        <v>1510</v>
      </c>
    </row>
    <row r="204" spans="1:19" x14ac:dyDescent="0.3">
      <c r="A204" t="s">
        <v>721</v>
      </c>
      <c r="B204" t="s">
        <v>358</v>
      </c>
      <c r="C204" t="s">
        <v>1523</v>
      </c>
      <c r="D204" t="s">
        <v>360</v>
      </c>
      <c r="E204" t="s">
        <v>1232</v>
      </c>
      <c r="F204" t="s">
        <v>1573</v>
      </c>
      <c r="G204">
        <v>1</v>
      </c>
      <c r="H204" t="str">
        <f t="shared" si="0"/>
        <v>10242025-047-1</v>
      </c>
      <c r="I204" s="134">
        <v>45954</v>
      </c>
      <c r="J204" s="66">
        <v>402133</v>
      </c>
      <c r="K204" t="s">
        <v>363</v>
      </c>
      <c r="L204" t="s">
        <v>1574</v>
      </c>
      <c r="M204" t="s">
        <v>1569</v>
      </c>
      <c r="N204" t="s">
        <v>363</v>
      </c>
      <c r="O204" t="s">
        <v>1527</v>
      </c>
      <c r="P204">
        <v>0.75</v>
      </c>
      <c r="Q204" t="s">
        <v>363</v>
      </c>
      <c r="R204" t="s">
        <v>1509</v>
      </c>
      <c r="S204" t="s">
        <v>1531</v>
      </c>
    </row>
    <row r="205" spans="1:19" x14ac:dyDescent="0.3">
      <c r="A205" t="s">
        <v>721</v>
      </c>
      <c r="B205" t="s">
        <v>358</v>
      </c>
      <c r="C205" t="s">
        <v>1523</v>
      </c>
      <c r="D205" t="s">
        <v>360</v>
      </c>
      <c r="E205" t="s">
        <v>1243</v>
      </c>
      <c r="F205" t="s">
        <v>1575</v>
      </c>
      <c r="G205">
        <v>1</v>
      </c>
      <c r="H205" t="str">
        <f t="shared" si="0"/>
        <v>10242025-133-1</v>
      </c>
      <c r="I205" s="134">
        <v>45954</v>
      </c>
      <c r="J205" s="66">
        <v>402133</v>
      </c>
      <c r="K205" t="s">
        <v>363</v>
      </c>
      <c r="L205" t="s">
        <v>1576</v>
      </c>
      <c r="M205" t="s">
        <v>1577</v>
      </c>
      <c r="N205" t="s">
        <v>363</v>
      </c>
      <c r="O205" t="s">
        <v>1527</v>
      </c>
      <c r="P205">
        <v>1</v>
      </c>
      <c r="Q205" t="s">
        <v>363</v>
      </c>
      <c r="R205" t="s">
        <v>1509</v>
      </c>
      <c r="S205" t="s">
        <v>1510</v>
      </c>
    </row>
    <row r="206" spans="1:19" x14ac:dyDescent="0.3">
      <c r="A206" t="s">
        <v>721</v>
      </c>
      <c r="B206" t="s">
        <v>358</v>
      </c>
      <c r="C206" t="s">
        <v>1523</v>
      </c>
      <c r="D206" t="s">
        <v>360</v>
      </c>
      <c r="E206" t="s">
        <v>1254</v>
      </c>
      <c r="F206" t="s">
        <v>1578</v>
      </c>
      <c r="G206">
        <v>1</v>
      </c>
      <c r="H206" t="str">
        <f t="shared" si="0"/>
        <v>10242025-039-1</v>
      </c>
      <c r="I206" s="134">
        <v>45954</v>
      </c>
      <c r="J206" s="66">
        <v>402133</v>
      </c>
      <c r="K206" t="s">
        <v>363</v>
      </c>
      <c r="L206" t="s">
        <v>1579</v>
      </c>
      <c r="M206" t="s">
        <v>1580</v>
      </c>
      <c r="N206" t="s">
        <v>363</v>
      </c>
      <c r="O206" t="s">
        <v>1527</v>
      </c>
      <c r="P206">
        <v>0.75</v>
      </c>
      <c r="Q206" t="s">
        <v>363</v>
      </c>
      <c r="R206" t="s">
        <v>1509</v>
      </c>
      <c r="S206" t="s">
        <v>1531</v>
      </c>
    </row>
    <row r="207" spans="1:19" x14ac:dyDescent="0.3">
      <c r="A207" t="s">
        <v>721</v>
      </c>
      <c r="B207" t="s">
        <v>358</v>
      </c>
      <c r="C207" t="s">
        <v>1523</v>
      </c>
      <c r="D207" t="s">
        <v>360</v>
      </c>
      <c r="E207" t="s">
        <v>1265</v>
      </c>
      <c r="F207" t="s">
        <v>1581</v>
      </c>
      <c r="G207">
        <v>1</v>
      </c>
      <c r="H207" t="str">
        <f t="shared" si="0"/>
        <v>10242025-125-1</v>
      </c>
      <c r="I207" s="134">
        <v>45954</v>
      </c>
      <c r="J207" s="66">
        <v>402133</v>
      </c>
      <c r="K207" t="s">
        <v>363</v>
      </c>
      <c r="L207" t="s">
        <v>1582</v>
      </c>
      <c r="M207" t="s">
        <v>1583</v>
      </c>
      <c r="N207" t="s">
        <v>363</v>
      </c>
      <c r="O207" t="s">
        <v>1527</v>
      </c>
      <c r="P207">
        <v>1</v>
      </c>
      <c r="Q207" t="s">
        <v>363</v>
      </c>
      <c r="R207" t="s">
        <v>1509</v>
      </c>
      <c r="S207" t="s">
        <v>1510</v>
      </c>
    </row>
    <row r="208" spans="1:19" x14ac:dyDescent="0.3">
      <c r="A208" t="s">
        <v>721</v>
      </c>
      <c r="B208" t="s">
        <v>358</v>
      </c>
      <c r="C208" t="s">
        <v>1523</v>
      </c>
      <c r="D208" t="s">
        <v>360</v>
      </c>
      <c r="E208" t="s">
        <v>1276</v>
      </c>
      <c r="F208" t="s">
        <v>1584</v>
      </c>
      <c r="G208">
        <v>1</v>
      </c>
      <c r="H208" t="str">
        <f t="shared" si="0"/>
        <v>10242025-040-1</v>
      </c>
      <c r="I208" s="134">
        <v>45954</v>
      </c>
      <c r="J208" s="66">
        <v>402133</v>
      </c>
      <c r="K208" t="s">
        <v>363</v>
      </c>
      <c r="L208" t="s">
        <v>1585</v>
      </c>
      <c r="M208" t="s">
        <v>1530</v>
      </c>
      <c r="N208" t="s">
        <v>363</v>
      </c>
      <c r="O208" t="s">
        <v>1527</v>
      </c>
      <c r="P208">
        <v>0.75</v>
      </c>
      <c r="Q208" t="s">
        <v>363</v>
      </c>
      <c r="R208" t="s">
        <v>1509</v>
      </c>
      <c r="S208" t="s">
        <v>1531</v>
      </c>
    </row>
    <row r="209" spans="1:19" x14ac:dyDescent="0.3">
      <c r="A209" t="s">
        <v>721</v>
      </c>
      <c r="B209" t="s">
        <v>358</v>
      </c>
      <c r="C209" t="s">
        <v>1523</v>
      </c>
      <c r="D209" t="s">
        <v>360</v>
      </c>
      <c r="E209" t="s">
        <v>1287</v>
      </c>
      <c r="F209" t="s">
        <v>1586</v>
      </c>
      <c r="G209">
        <v>1</v>
      </c>
      <c r="H209" t="str">
        <f t="shared" si="0"/>
        <v>10242025-118-1</v>
      </c>
      <c r="I209" s="134">
        <v>45954</v>
      </c>
      <c r="J209" s="66">
        <v>402133</v>
      </c>
      <c r="K209" t="s">
        <v>363</v>
      </c>
      <c r="L209" t="s">
        <v>1533</v>
      </c>
      <c r="M209" t="s">
        <v>1587</v>
      </c>
      <c r="N209" t="s">
        <v>363</v>
      </c>
      <c r="O209" t="s">
        <v>1527</v>
      </c>
      <c r="P209">
        <v>1</v>
      </c>
      <c r="Q209" t="s">
        <v>363</v>
      </c>
      <c r="R209" t="s">
        <v>1509</v>
      </c>
      <c r="S209" t="s">
        <v>1510</v>
      </c>
    </row>
    <row r="210" spans="1:19" x14ac:dyDescent="0.3">
      <c r="A210" t="s">
        <v>721</v>
      </c>
      <c r="B210" t="s">
        <v>358</v>
      </c>
      <c r="C210" t="s">
        <v>1523</v>
      </c>
      <c r="D210" t="s">
        <v>360</v>
      </c>
      <c r="E210" t="s">
        <v>1298</v>
      </c>
      <c r="F210" t="s">
        <v>1588</v>
      </c>
      <c r="G210">
        <v>1</v>
      </c>
      <c r="H210" t="str">
        <f t="shared" si="0"/>
        <v>10242025-032-1</v>
      </c>
      <c r="I210" s="134">
        <v>45954</v>
      </c>
      <c r="J210" s="66">
        <v>402133</v>
      </c>
      <c r="K210" t="s">
        <v>363</v>
      </c>
      <c r="L210" t="s">
        <v>1589</v>
      </c>
      <c r="M210" t="s">
        <v>1545</v>
      </c>
      <c r="N210" t="s">
        <v>363</v>
      </c>
      <c r="O210" t="s">
        <v>1527</v>
      </c>
      <c r="P210">
        <v>0.75</v>
      </c>
      <c r="Q210" t="s">
        <v>363</v>
      </c>
      <c r="R210" t="s">
        <v>1509</v>
      </c>
      <c r="S210" t="s">
        <v>1531</v>
      </c>
    </row>
    <row r="211" spans="1:19" x14ac:dyDescent="0.3">
      <c r="A211" t="s">
        <v>721</v>
      </c>
      <c r="B211" t="s">
        <v>358</v>
      </c>
      <c r="C211" t="s">
        <v>1523</v>
      </c>
      <c r="D211" t="s">
        <v>360</v>
      </c>
      <c r="E211" t="s">
        <v>1309</v>
      </c>
      <c r="F211" t="s">
        <v>1590</v>
      </c>
      <c r="G211">
        <v>1</v>
      </c>
      <c r="H211" t="str">
        <f t="shared" si="0"/>
        <v>10242025-126-1</v>
      </c>
      <c r="I211" s="134">
        <v>45954</v>
      </c>
      <c r="J211" s="66">
        <v>402133</v>
      </c>
      <c r="K211" t="s">
        <v>363</v>
      </c>
      <c r="L211" t="s">
        <v>1591</v>
      </c>
      <c r="M211" t="s">
        <v>1592</v>
      </c>
      <c r="N211" t="s">
        <v>363</v>
      </c>
      <c r="O211" t="s">
        <v>1527</v>
      </c>
      <c r="P211">
        <v>1</v>
      </c>
      <c r="Q211" t="s">
        <v>363</v>
      </c>
      <c r="R211" t="s">
        <v>1509</v>
      </c>
      <c r="S211" t="s">
        <v>1510</v>
      </c>
    </row>
    <row r="212" spans="1:19" x14ac:dyDescent="0.3">
      <c r="A212" t="s">
        <v>721</v>
      </c>
      <c r="B212" t="s">
        <v>358</v>
      </c>
      <c r="C212" t="s">
        <v>1523</v>
      </c>
      <c r="D212" t="s">
        <v>360</v>
      </c>
      <c r="E212" t="s">
        <v>1320</v>
      </c>
      <c r="F212" t="s">
        <v>1593</v>
      </c>
      <c r="G212">
        <v>1</v>
      </c>
      <c r="H212" t="str">
        <f t="shared" si="0"/>
        <v>10242025-041-1</v>
      </c>
      <c r="I212" s="134">
        <v>45954</v>
      </c>
      <c r="J212" s="66">
        <v>402133</v>
      </c>
      <c r="K212" t="s">
        <v>363</v>
      </c>
      <c r="L212" t="s">
        <v>1594</v>
      </c>
      <c r="M212" t="s">
        <v>1595</v>
      </c>
      <c r="N212" t="s">
        <v>363</v>
      </c>
      <c r="O212" t="s">
        <v>1527</v>
      </c>
      <c r="P212">
        <v>0.75</v>
      </c>
      <c r="Q212" t="s">
        <v>363</v>
      </c>
      <c r="R212" t="s">
        <v>1509</v>
      </c>
      <c r="S212" t="s">
        <v>1531</v>
      </c>
    </row>
    <row r="213" spans="1:19" x14ac:dyDescent="0.3">
      <c r="A213" t="s">
        <v>721</v>
      </c>
      <c r="B213" t="s">
        <v>358</v>
      </c>
      <c r="C213" t="s">
        <v>1523</v>
      </c>
      <c r="D213" t="s">
        <v>360</v>
      </c>
      <c r="E213" t="s">
        <v>1331</v>
      </c>
      <c r="F213" t="s">
        <v>1596</v>
      </c>
      <c r="G213">
        <v>1</v>
      </c>
      <c r="H213" t="str">
        <f t="shared" si="0"/>
        <v>10242025-127-1</v>
      </c>
      <c r="I213" s="134">
        <v>45954</v>
      </c>
      <c r="J213" s="66">
        <v>402133</v>
      </c>
      <c r="K213" t="s">
        <v>363</v>
      </c>
      <c r="L213" t="s">
        <v>1597</v>
      </c>
      <c r="M213" t="s">
        <v>1598</v>
      </c>
      <c r="N213" t="s">
        <v>363</v>
      </c>
      <c r="O213" t="s">
        <v>1527</v>
      </c>
      <c r="P213">
        <v>1</v>
      </c>
      <c r="Q213" t="s">
        <v>363</v>
      </c>
      <c r="R213" t="s">
        <v>1509</v>
      </c>
      <c r="S213" t="s">
        <v>1510</v>
      </c>
    </row>
    <row r="214" spans="1:19" x14ac:dyDescent="0.3">
      <c r="A214" t="s">
        <v>721</v>
      </c>
      <c r="B214" t="s">
        <v>358</v>
      </c>
      <c r="C214" t="s">
        <v>1523</v>
      </c>
      <c r="D214" t="s">
        <v>360</v>
      </c>
      <c r="E214" t="s">
        <v>1342</v>
      </c>
      <c r="F214" t="s">
        <v>1599</v>
      </c>
      <c r="G214">
        <v>1</v>
      </c>
      <c r="H214" t="str">
        <f t="shared" si="0"/>
        <v>10242025-042-1</v>
      </c>
      <c r="I214" s="134">
        <v>45954</v>
      </c>
      <c r="J214" s="66">
        <v>402133</v>
      </c>
      <c r="K214" t="s">
        <v>363</v>
      </c>
      <c r="L214" t="s">
        <v>1600</v>
      </c>
      <c r="M214" t="s">
        <v>1569</v>
      </c>
      <c r="N214" t="s">
        <v>363</v>
      </c>
      <c r="O214" t="s">
        <v>1527</v>
      </c>
      <c r="P214">
        <v>0.75</v>
      </c>
      <c r="Q214" t="s">
        <v>363</v>
      </c>
      <c r="R214" t="s">
        <v>1509</v>
      </c>
      <c r="S214" t="s">
        <v>1531</v>
      </c>
    </row>
    <row r="215" spans="1:19" x14ac:dyDescent="0.3">
      <c r="A215" t="s">
        <v>721</v>
      </c>
      <c r="B215" t="s">
        <v>358</v>
      </c>
      <c r="C215" t="s">
        <v>1523</v>
      </c>
      <c r="D215" t="s">
        <v>360</v>
      </c>
      <c r="E215" t="s">
        <v>1353</v>
      </c>
      <c r="F215" t="s">
        <v>1601</v>
      </c>
      <c r="G215">
        <v>1</v>
      </c>
      <c r="H215" t="str">
        <f t="shared" si="0"/>
        <v>10242025-114-1</v>
      </c>
      <c r="I215" s="134">
        <v>45954</v>
      </c>
      <c r="J215" s="66">
        <v>402133</v>
      </c>
      <c r="K215" t="s">
        <v>363</v>
      </c>
      <c r="L215" t="s">
        <v>1602</v>
      </c>
      <c r="M215" t="s">
        <v>1603</v>
      </c>
      <c r="N215" t="s">
        <v>363</v>
      </c>
      <c r="O215" t="s">
        <v>1527</v>
      </c>
      <c r="P215">
        <v>1</v>
      </c>
      <c r="Q215" t="s">
        <v>363</v>
      </c>
      <c r="R215" t="s">
        <v>1509</v>
      </c>
      <c r="S215" t="s">
        <v>1510</v>
      </c>
    </row>
    <row r="216" spans="1:19" x14ac:dyDescent="0.3">
      <c r="A216" t="s">
        <v>721</v>
      </c>
      <c r="B216" t="s">
        <v>358</v>
      </c>
      <c r="C216" t="s">
        <v>1523</v>
      </c>
      <c r="D216" t="s">
        <v>360</v>
      </c>
      <c r="E216" t="s">
        <v>1364</v>
      </c>
      <c r="F216" t="s">
        <v>1604</v>
      </c>
      <c r="G216">
        <v>1</v>
      </c>
      <c r="H216" t="str">
        <f t="shared" si="0"/>
        <v>10242025-027-1</v>
      </c>
      <c r="I216" s="134">
        <v>45954</v>
      </c>
      <c r="J216" s="66">
        <v>402133</v>
      </c>
      <c r="K216" t="s">
        <v>363</v>
      </c>
      <c r="L216" t="s">
        <v>1605</v>
      </c>
      <c r="M216" t="s">
        <v>1569</v>
      </c>
      <c r="N216" t="s">
        <v>363</v>
      </c>
      <c r="O216" t="s">
        <v>1527</v>
      </c>
      <c r="P216">
        <v>0.75</v>
      </c>
      <c r="Q216" t="s">
        <v>363</v>
      </c>
      <c r="R216" t="s">
        <v>1509</v>
      </c>
      <c r="S216" t="s">
        <v>1531</v>
      </c>
    </row>
    <row r="217" spans="1:19" x14ac:dyDescent="0.3">
      <c r="A217" t="s">
        <v>721</v>
      </c>
      <c r="B217" t="s">
        <v>358</v>
      </c>
      <c r="C217" t="s">
        <v>1523</v>
      </c>
      <c r="D217" t="s">
        <v>360</v>
      </c>
      <c r="E217" t="s">
        <v>1375</v>
      </c>
      <c r="F217" t="s">
        <v>1606</v>
      </c>
      <c r="G217">
        <v>1</v>
      </c>
      <c r="H217" t="str">
        <f t="shared" si="0"/>
        <v>10242025-131-1</v>
      </c>
      <c r="I217" s="134">
        <v>45954</v>
      </c>
      <c r="J217" s="66">
        <v>402133</v>
      </c>
      <c r="K217" t="s">
        <v>363</v>
      </c>
      <c r="L217" t="s">
        <v>1607</v>
      </c>
      <c r="M217" t="s">
        <v>1608</v>
      </c>
      <c r="N217" t="s">
        <v>363</v>
      </c>
      <c r="O217" t="s">
        <v>1527</v>
      </c>
      <c r="P217">
        <v>1</v>
      </c>
      <c r="Q217" t="s">
        <v>363</v>
      </c>
      <c r="R217" t="s">
        <v>1509</v>
      </c>
      <c r="S217" t="s">
        <v>1510</v>
      </c>
    </row>
    <row r="218" spans="1:19" x14ac:dyDescent="0.3">
      <c r="A218" t="s">
        <v>721</v>
      </c>
      <c r="B218" t="s">
        <v>358</v>
      </c>
      <c r="C218" t="s">
        <v>1523</v>
      </c>
      <c r="D218" t="s">
        <v>360</v>
      </c>
      <c r="E218" t="s">
        <v>1386</v>
      </c>
      <c r="F218" t="s">
        <v>1609</v>
      </c>
      <c r="G218">
        <v>1</v>
      </c>
      <c r="H218" t="str">
        <f t="shared" si="0"/>
        <v>10242025-046-1</v>
      </c>
      <c r="I218" s="134">
        <v>45954</v>
      </c>
      <c r="J218" s="66">
        <v>402133</v>
      </c>
      <c r="K218" t="s">
        <v>363</v>
      </c>
      <c r="L218" t="s">
        <v>1610</v>
      </c>
      <c r="M218" t="s">
        <v>1580</v>
      </c>
      <c r="N218" t="s">
        <v>363</v>
      </c>
      <c r="O218" t="s">
        <v>1527</v>
      </c>
      <c r="P218">
        <v>0.75</v>
      </c>
      <c r="Q218" t="s">
        <v>363</v>
      </c>
      <c r="R218" t="s">
        <v>1509</v>
      </c>
      <c r="S218" t="s">
        <v>1531</v>
      </c>
    </row>
    <row r="219" spans="1:19" x14ac:dyDescent="0.3">
      <c r="A219" t="s">
        <v>721</v>
      </c>
      <c r="B219" t="s">
        <v>358</v>
      </c>
      <c r="C219" t="s">
        <v>1523</v>
      </c>
      <c r="D219" t="s">
        <v>360</v>
      </c>
      <c r="E219" t="s">
        <v>1397</v>
      </c>
      <c r="F219" t="s">
        <v>1611</v>
      </c>
      <c r="G219">
        <v>1</v>
      </c>
      <c r="H219" t="str">
        <f t="shared" si="0"/>
        <v>10242025-121-1</v>
      </c>
      <c r="I219" s="134">
        <v>45954</v>
      </c>
      <c r="J219" s="66">
        <v>402133</v>
      </c>
      <c r="K219" t="s">
        <v>363</v>
      </c>
      <c r="L219" t="s">
        <v>1612</v>
      </c>
      <c r="M219" t="s">
        <v>1566</v>
      </c>
      <c r="N219" t="s">
        <v>363</v>
      </c>
      <c r="O219" t="s">
        <v>1527</v>
      </c>
      <c r="P219">
        <v>1</v>
      </c>
      <c r="Q219" t="s">
        <v>363</v>
      </c>
      <c r="R219" t="s">
        <v>1509</v>
      </c>
      <c r="S219" t="s">
        <v>1510</v>
      </c>
    </row>
    <row r="220" spans="1:19" x14ac:dyDescent="0.3">
      <c r="A220" t="s">
        <v>721</v>
      </c>
      <c r="B220" t="s">
        <v>358</v>
      </c>
      <c r="C220" t="s">
        <v>1523</v>
      </c>
      <c r="D220" t="s">
        <v>360</v>
      </c>
      <c r="E220" t="s">
        <v>1408</v>
      </c>
      <c r="F220" t="s">
        <v>1613</v>
      </c>
      <c r="G220">
        <v>1</v>
      </c>
      <c r="H220" t="str">
        <f t="shared" si="0"/>
        <v>10242025-035-1</v>
      </c>
      <c r="I220" s="134">
        <v>45954</v>
      </c>
      <c r="J220" s="66">
        <v>402133</v>
      </c>
      <c r="K220" t="s">
        <v>363</v>
      </c>
      <c r="L220" t="s">
        <v>1614</v>
      </c>
      <c r="M220" t="s">
        <v>1580</v>
      </c>
      <c r="N220" t="s">
        <v>363</v>
      </c>
      <c r="O220" t="s">
        <v>1527</v>
      </c>
      <c r="P220">
        <v>0.75</v>
      </c>
      <c r="Q220" t="s">
        <v>363</v>
      </c>
      <c r="R220" t="s">
        <v>1509</v>
      </c>
      <c r="S220" t="s">
        <v>1531</v>
      </c>
    </row>
    <row r="221" spans="1:19" x14ac:dyDescent="0.3">
      <c r="A221" t="s">
        <v>721</v>
      </c>
      <c r="B221" t="s">
        <v>358</v>
      </c>
      <c r="C221" t="s">
        <v>1523</v>
      </c>
      <c r="D221" t="s">
        <v>360</v>
      </c>
      <c r="E221" t="s">
        <v>1419</v>
      </c>
      <c r="F221" t="s">
        <v>1615</v>
      </c>
      <c r="G221">
        <v>1</v>
      </c>
      <c r="H221" t="str">
        <f t="shared" si="0"/>
        <v>10242025-119-1</v>
      </c>
      <c r="I221" s="134">
        <v>45954</v>
      </c>
      <c r="J221" s="66">
        <v>402133</v>
      </c>
      <c r="K221" t="s">
        <v>363</v>
      </c>
      <c r="L221" t="s">
        <v>1616</v>
      </c>
      <c r="M221" t="s">
        <v>1617</v>
      </c>
      <c r="N221" t="s">
        <v>363</v>
      </c>
      <c r="O221" t="s">
        <v>1527</v>
      </c>
      <c r="P221">
        <v>1</v>
      </c>
      <c r="Q221" t="s">
        <v>363</v>
      </c>
      <c r="R221" t="s">
        <v>1509</v>
      </c>
      <c r="S221" t="s">
        <v>1510</v>
      </c>
    </row>
    <row r="222" spans="1:19" x14ac:dyDescent="0.3">
      <c r="A222" t="s">
        <v>721</v>
      </c>
      <c r="B222" t="s">
        <v>358</v>
      </c>
      <c r="C222" t="s">
        <v>1523</v>
      </c>
      <c r="D222" t="s">
        <v>360</v>
      </c>
      <c r="E222" t="s">
        <v>1430</v>
      </c>
      <c r="F222" t="s">
        <v>1618</v>
      </c>
      <c r="G222">
        <v>1</v>
      </c>
      <c r="H222" t="str">
        <f t="shared" si="0"/>
        <v>10242025-033-1</v>
      </c>
      <c r="I222" s="134">
        <v>45954</v>
      </c>
      <c r="J222" s="66">
        <v>402133</v>
      </c>
      <c r="K222" t="s">
        <v>363</v>
      </c>
      <c r="L222" t="s">
        <v>1619</v>
      </c>
      <c r="M222" t="s">
        <v>1580</v>
      </c>
      <c r="N222" t="s">
        <v>363</v>
      </c>
      <c r="O222" t="s">
        <v>1527</v>
      </c>
      <c r="P222">
        <v>0.75</v>
      </c>
      <c r="Q222" t="s">
        <v>363</v>
      </c>
      <c r="R222" t="s">
        <v>1509</v>
      </c>
      <c r="S222" t="s">
        <v>1531</v>
      </c>
    </row>
    <row r="223" spans="1:19" x14ac:dyDescent="0.3">
      <c r="A223" t="s">
        <v>721</v>
      </c>
      <c r="B223" t="s">
        <v>358</v>
      </c>
      <c r="C223" t="s">
        <v>1523</v>
      </c>
      <c r="D223" t="s">
        <v>360</v>
      </c>
      <c r="E223" t="s">
        <v>1441</v>
      </c>
      <c r="F223" t="s">
        <v>1620</v>
      </c>
      <c r="G223">
        <v>1</v>
      </c>
      <c r="H223" t="str">
        <f t="shared" si="0"/>
        <v>10242025-129-1</v>
      </c>
      <c r="I223" s="134">
        <v>45954</v>
      </c>
      <c r="J223" s="66">
        <v>402133</v>
      </c>
      <c r="K223" t="s">
        <v>363</v>
      </c>
      <c r="L223" t="s">
        <v>1621</v>
      </c>
      <c r="M223" t="s">
        <v>1622</v>
      </c>
      <c r="N223" t="s">
        <v>363</v>
      </c>
      <c r="O223" t="s">
        <v>1527</v>
      </c>
      <c r="P223">
        <v>1</v>
      </c>
      <c r="Q223" t="s">
        <v>363</v>
      </c>
      <c r="R223" t="s">
        <v>1509</v>
      </c>
      <c r="S223" t="s">
        <v>1510</v>
      </c>
    </row>
    <row r="224" spans="1:19" x14ac:dyDescent="0.3">
      <c r="A224" t="s">
        <v>721</v>
      </c>
      <c r="B224" t="s">
        <v>358</v>
      </c>
      <c r="C224" t="s">
        <v>1523</v>
      </c>
      <c r="D224" t="s">
        <v>360</v>
      </c>
      <c r="E224" t="s">
        <v>1452</v>
      </c>
      <c r="F224" t="s">
        <v>1623</v>
      </c>
      <c r="G224">
        <v>1</v>
      </c>
      <c r="H224" t="str">
        <f t="shared" si="0"/>
        <v>10242025-044-1</v>
      </c>
      <c r="I224" s="134">
        <v>45954</v>
      </c>
      <c r="J224" s="66">
        <v>402133</v>
      </c>
      <c r="K224" t="s">
        <v>363</v>
      </c>
      <c r="L224" t="s">
        <v>1624</v>
      </c>
      <c r="M224" t="s">
        <v>1580</v>
      </c>
      <c r="N224" t="s">
        <v>363</v>
      </c>
      <c r="O224" t="s">
        <v>1527</v>
      </c>
      <c r="P224">
        <v>0.75</v>
      </c>
      <c r="Q224" t="s">
        <v>363</v>
      </c>
      <c r="R224" t="s">
        <v>1509</v>
      </c>
      <c r="S224" t="s">
        <v>1531</v>
      </c>
    </row>
    <row r="225" spans="1:19" x14ac:dyDescent="0.3">
      <c r="A225" t="s">
        <v>721</v>
      </c>
      <c r="B225" t="s">
        <v>358</v>
      </c>
      <c r="C225" t="s">
        <v>1523</v>
      </c>
      <c r="D225" t="s">
        <v>360</v>
      </c>
      <c r="E225" t="s">
        <v>1463</v>
      </c>
      <c r="F225" t="s">
        <v>1625</v>
      </c>
      <c r="G225">
        <v>1</v>
      </c>
      <c r="H225" t="str">
        <f t="shared" si="0"/>
        <v>10242025-123-1</v>
      </c>
      <c r="I225" s="134">
        <v>45954</v>
      </c>
      <c r="J225" s="66">
        <v>402133</v>
      </c>
      <c r="K225" t="s">
        <v>363</v>
      </c>
      <c r="L225" t="s">
        <v>1626</v>
      </c>
      <c r="M225" t="s">
        <v>1627</v>
      </c>
      <c r="N225" t="s">
        <v>363</v>
      </c>
      <c r="O225" t="s">
        <v>1527</v>
      </c>
      <c r="P225">
        <v>1</v>
      </c>
      <c r="Q225" t="s">
        <v>363</v>
      </c>
      <c r="R225" t="s">
        <v>1509</v>
      </c>
      <c r="S225" t="s">
        <v>1510</v>
      </c>
    </row>
    <row r="226" spans="1:19" x14ac:dyDescent="0.3">
      <c r="A226" t="s">
        <v>721</v>
      </c>
      <c r="B226" t="s">
        <v>358</v>
      </c>
      <c r="C226" t="s">
        <v>1523</v>
      </c>
      <c r="D226" t="s">
        <v>360</v>
      </c>
      <c r="E226" t="s">
        <v>1474</v>
      </c>
      <c r="F226" t="s">
        <v>1628</v>
      </c>
      <c r="G226">
        <v>1</v>
      </c>
      <c r="H226" t="str">
        <f t="shared" si="0"/>
        <v>10242025-037-1</v>
      </c>
      <c r="I226" s="134">
        <v>45954</v>
      </c>
      <c r="J226" s="66">
        <v>402133</v>
      </c>
      <c r="K226" t="s">
        <v>363</v>
      </c>
      <c r="L226" t="s">
        <v>1629</v>
      </c>
      <c r="M226" t="s">
        <v>1542</v>
      </c>
      <c r="N226" t="s">
        <v>363</v>
      </c>
      <c r="O226" t="s">
        <v>1527</v>
      </c>
      <c r="P226">
        <v>0.75</v>
      </c>
      <c r="Q226" t="s">
        <v>363</v>
      </c>
      <c r="R226" t="s">
        <v>1509</v>
      </c>
      <c r="S226" t="s">
        <v>1531</v>
      </c>
    </row>
    <row r="227" spans="1:19" x14ac:dyDescent="0.3">
      <c r="A227" t="s">
        <v>721</v>
      </c>
      <c r="B227" t="s">
        <v>358</v>
      </c>
      <c r="C227" t="s">
        <v>1523</v>
      </c>
      <c r="D227" t="s">
        <v>360</v>
      </c>
      <c r="E227" t="s">
        <v>1485</v>
      </c>
      <c r="F227" t="s">
        <v>1630</v>
      </c>
      <c r="G227">
        <v>1</v>
      </c>
      <c r="H227" t="str">
        <f t="shared" si="0"/>
        <v>10242025-128-1</v>
      </c>
      <c r="I227" s="134">
        <v>45954</v>
      </c>
      <c r="J227" s="66">
        <v>402133</v>
      </c>
      <c r="K227" t="s">
        <v>363</v>
      </c>
      <c r="L227" t="s">
        <v>1631</v>
      </c>
      <c r="M227" t="s">
        <v>1632</v>
      </c>
      <c r="N227" t="s">
        <v>363</v>
      </c>
      <c r="O227" t="s">
        <v>1527</v>
      </c>
      <c r="P227">
        <v>1</v>
      </c>
      <c r="Q227" t="s">
        <v>363</v>
      </c>
      <c r="R227" t="s">
        <v>1509</v>
      </c>
      <c r="S227" t="s">
        <v>1510</v>
      </c>
    </row>
    <row r="228" spans="1:19" x14ac:dyDescent="0.3">
      <c r="A228" t="s">
        <v>721</v>
      </c>
      <c r="B228" t="s">
        <v>358</v>
      </c>
      <c r="C228" t="s">
        <v>1523</v>
      </c>
      <c r="D228" t="s">
        <v>360</v>
      </c>
      <c r="E228" t="s">
        <v>1496</v>
      </c>
      <c r="F228" t="s">
        <v>1633</v>
      </c>
      <c r="G228">
        <v>1</v>
      </c>
      <c r="H228" t="str">
        <f t="shared" si="0"/>
        <v>10242025-043-1</v>
      </c>
      <c r="I228" s="134">
        <v>45954</v>
      </c>
      <c r="J228" s="66">
        <v>402133</v>
      </c>
      <c r="K228" t="s">
        <v>363</v>
      </c>
      <c r="L228" t="s">
        <v>1634</v>
      </c>
      <c r="M228" t="s">
        <v>1635</v>
      </c>
      <c r="N228" t="s">
        <v>363</v>
      </c>
      <c r="O228" t="s">
        <v>1527</v>
      </c>
      <c r="P228">
        <v>0.75</v>
      </c>
      <c r="Q228" t="s">
        <v>363</v>
      </c>
      <c r="R228" t="s">
        <v>1509</v>
      </c>
      <c r="S228" t="s">
        <v>1531</v>
      </c>
    </row>
    <row r="229" spans="1:19" x14ac:dyDescent="0.3">
      <c r="A229" t="s">
        <v>721</v>
      </c>
      <c r="B229" t="s">
        <v>358</v>
      </c>
      <c r="C229" t="s">
        <v>1523</v>
      </c>
      <c r="D229" t="s">
        <v>360</v>
      </c>
      <c r="E229" t="s">
        <v>1033</v>
      </c>
      <c r="F229" t="s">
        <v>1636</v>
      </c>
      <c r="G229">
        <v>1</v>
      </c>
      <c r="H229" t="str">
        <f t="shared" si="0"/>
        <v>10242025-157-1</v>
      </c>
      <c r="I229" s="134">
        <v>45954</v>
      </c>
      <c r="J229" s="66">
        <v>402133</v>
      </c>
      <c r="K229" t="s">
        <v>363</v>
      </c>
      <c r="L229" t="s">
        <v>1637</v>
      </c>
      <c r="M229" t="s">
        <v>1638</v>
      </c>
      <c r="N229" t="s">
        <v>363</v>
      </c>
      <c r="O229" t="s">
        <v>1639</v>
      </c>
      <c r="P229">
        <v>2</v>
      </c>
      <c r="Q229" t="s">
        <v>363</v>
      </c>
      <c r="R229" t="s">
        <v>1509</v>
      </c>
      <c r="S229" t="s">
        <v>1510</v>
      </c>
    </row>
    <row r="230" spans="1:19" x14ac:dyDescent="0.3">
      <c r="A230" t="s">
        <v>721</v>
      </c>
      <c r="B230" t="s">
        <v>358</v>
      </c>
      <c r="C230" t="s">
        <v>1523</v>
      </c>
      <c r="D230" t="s">
        <v>360</v>
      </c>
      <c r="E230" t="s">
        <v>1046</v>
      </c>
      <c r="F230" t="s">
        <v>1640</v>
      </c>
      <c r="G230">
        <v>1</v>
      </c>
      <c r="H230" t="str">
        <f t="shared" si="0"/>
        <v>10242025-072-1</v>
      </c>
      <c r="I230" s="134">
        <v>45954</v>
      </c>
      <c r="J230" s="66">
        <v>402133</v>
      </c>
      <c r="K230" t="s">
        <v>363</v>
      </c>
      <c r="L230" t="s">
        <v>1641</v>
      </c>
      <c r="M230" t="s">
        <v>1642</v>
      </c>
      <c r="N230" t="s">
        <v>363</v>
      </c>
      <c r="O230" t="s">
        <v>1639</v>
      </c>
      <c r="P230">
        <v>1.25</v>
      </c>
      <c r="Q230" t="s">
        <v>363</v>
      </c>
      <c r="R230" t="s">
        <v>1509</v>
      </c>
      <c r="S230" t="s">
        <v>1531</v>
      </c>
    </row>
    <row r="231" spans="1:19" x14ac:dyDescent="0.3">
      <c r="A231" t="s">
        <v>721</v>
      </c>
      <c r="B231" t="s">
        <v>358</v>
      </c>
      <c r="C231" t="s">
        <v>1523</v>
      </c>
      <c r="D231" t="s">
        <v>360</v>
      </c>
      <c r="E231" t="s">
        <v>1060</v>
      </c>
      <c r="F231" t="s">
        <v>1643</v>
      </c>
      <c r="G231">
        <v>1</v>
      </c>
      <c r="H231" t="str">
        <f t="shared" si="0"/>
        <v>10242025-158-1</v>
      </c>
      <c r="I231" s="134">
        <v>45954</v>
      </c>
      <c r="J231" s="66">
        <v>402133</v>
      </c>
      <c r="K231" t="s">
        <v>363</v>
      </c>
      <c r="L231" t="s">
        <v>1591</v>
      </c>
      <c r="M231" t="s">
        <v>1644</v>
      </c>
      <c r="N231" t="s">
        <v>363</v>
      </c>
      <c r="O231" t="s">
        <v>1639</v>
      </c>
      <c r="P231">
        <v>2</v>
      </c>
      <c r="Q231" t="s">
        <v>363</v>
      </c>
      <c r="R231" t="s">
        <v>1509</v>
      </c>
      <c r="S231" t="s">
        <v>1510</v>
      </c>
    </row>
    <row r="232" spans="1:19" x14ac:dyDescent="0.3">
      <c r="A232" t="s">
        <v>721</v>
      </c>
      <c r="B232" t="s">
        <v>358</v>
      </c>
      <c r="C232" t="s">
        <v>1523</v>
      </c>
      <c r="D232" t="s">
        <v>360</v>
      </c>
      <c r="E232" t="s">
        <v>1071</v>
      </c>
      <c r="F232" t="s">
        <v>1645</v>
      </c>
      <c r="G232">
        <v>1</v>
      </c>
      <c r="H232" t="str">
        <f t="shared" si="0"/>
        <v>10242025-073-1</v>
      </c>
      <c r="I232" s="134">
        <v>45954</v>
      </c>
      <c r="J232" s="66">
        <v>402133</v>
      </c>
      <c r="K232" t="s">
        <v>363</v>
      </c>
      <c r="L232" t="s">
        <v>1646</v>
      </c>
      <c r="M232" t="s">
        <v>1647</v>
      </c>
      <c r="N232" t="s">
        <v>363</v>
      </c>
      <c r="O232" t="s">
        <v>1639</v>
      </c>
      <c r="P232">
        <v>1.25</v>
      </c>
      <c r="Q232" t="s">
        <v>363</v>
      </c>
      <c r="R232" t="s">
        <v>1509</v>
      </c>
      <c r="S232" t="s">
        <v>1531</v>
      </c>
    </row>
    <row r="233" spans="1:19" x14ac:dyDescent="0.3">
      <c r="A233" t="s">
        <v>721</v>
      </c>
      <c r="B233" t="s">
        <v>358</v>
      </c>
      <c r="C233" t="s">
        <v>1523</v>
      </c>
      <c r="D233" t="s">
        <v>360</v>
      </c>
      <c r="E233" t="s">
        <v>1082</v>
      </c>
      <c r="F233" t="s">
        <v>1648</v>
      </c>
      <c r="G233">
        <v>1</v>
      </c>
      <c r="H233" t="str">
        <f t="shared" si="0"/>
        <v>10242025-176-1</v>
      </c>
      <c r="I233" s="134">
        <v>45954</v>
      </c>
      <c r="J233" s="66">
        <v>402133</v>
      </c>
      <c r="K233" t="s">
        <v>363</v>
      </c>
      <c r="L233" t="s">
        <v>1649</v>
      </c>
      <c r="M233" t="s">
        <v>1650</v>
      </c>
      <c r="N233" t="s">
        <v>363</v>
      </c>
      <c r="O233" t="s">
        <v>1639</v>
      </c>
      <c r="P233">
        <v>2</v>
      </c>
      <c r="Q233" t="s">
        <v>363</v>
      </c>
      <c r="R233" t="s">
        <v>1509</v>
      </c>
      <c r="S233" t="s">
        <v>1510</v>
      </c>
    </row>
    <row r="234" spans="1:19" x14ac:dyDescent="0.3">
      <c r="A234" t="s">
        <v>721</v>
      </c>
      <c r="B234" t="s">
        <v>358</v>
      </c>
      <c r="C234" t="s">
        <v>1523</v>
      </c>
      <c r="D234" t="s">
        <v>360</v>
      </c>
      <c r="E234" t="s">
        <v>1093</v>
      </c>
      <c r="F234" t="s">
        <v>1651</v>
      </c>
      <c r="G234">
        <v>1</v>
      </c>
      <c r="H234" t="str">
        <f t="shared" si="0"/>
        <v>10242025-080-1</v>
      </c>
      <c r="I234" s="134">
        <v>45954</v>
      </c>
      <c r="J234" s="66">
        <v>402133</v>
      </c>
      <c r="K234" t="s">
        <v>363</v>
      </c>
      <c r="L234" t="s">
        <v>1652</v>
      </c>
      <c r="M234" t="s">
        <v>1653</v>
      </c>
      <c r="N234" t="s">
        <v>363</v>
      </c>
      <c r="O234" t="s">
        <v>1639</v>
      </c>
      <c r="P234">
        <v>1.25</v>
      </c>
      <c r="Q234" t="s">
        <v>363</v>
      </c>
      <c r="R234" t="s">
        <v>1509</v>
      </c>
      <c r="S234" t="s">
        <v>1531</v>
      </c>
    </row>
    <row r="235" spans="1:19" x14ac:dyDescent="0.3">
      <c r="A235" t="s">
        <v>721</v>
      </c>
      <c r="B235" t="s">
        <v>358</v>
      </c>
      <c r="C235" t="s">
        <v>1523</v>
      </c>
      <c r="D235" t="s">
        <v>360</v>
      </c>
      <c r="E235" t="s">
        <v>1104</v>
      </c>
      <c r="F235" t="s">
        <v>1654</v>
      </c>
      <c r="G235">
        <v>1</v>
      </c>
      <c r="H235" t="str">
        <f t="shared" si="0"/>
        <v>10242025-092-1</v>
      </c>
      <c r="I235" s="134">
        <v>45954</v>
      </c>
      <c r="J235" s="66">
        <v>402133</v>
      </c>
      <c r="K235" t="s">
        <v>363</v>
      </c>
      <c r="L235" t="s">
        <v>1655</v>
      </c>
      <c r="M235" t="s">
        <v>1656</v>
      </c>
      <c r="N235" t="s">
        <v>363</v>
      </c>
      <c r="O235" t="s">
        <v>1639</v>
      </c>
      <c r="P235">
        <v>1.25</v>
      </c>
      <c r="Q235" t="s">
        <v>363</v>
      </c>
      <c r="R235" t="s">
        <v>1509</v>
      </c>
      <c r="S235" t="s">
        <v>1531</v>
      </c>
    </row>
    <row r="236" spans="1:19" x14ac:dyDescent="0.3">
      <c r="A236" t="s">
        <v>721</v>
      </c>
      <c r="B236" t="s">
        <v>358</v>
      </c>
      <c r="C236" t="s">
        <v>1523</v>
      </c>
      <c r="D236" t="s">
        <v>360</v>
      </c>
      <c r="E236" t="s">
        <v>1115</v>
      </c>
      <c r="F236" t="s">
        <v>1657</v>
      </c>
      <c r="G236">
        <v>1</v>
      </c>
      <c r="H236" t="str">
        <f t="shared" si="0"/>
        <v>10242025-172-1</v>
      </c>
      <c r="I236" s="134">
        <v>45954</v>
      </c>
      <c r="J236" s="66">
        <v>402133</v>
      </c>
      <c r="K236" t="s">
        <v>363</v>
      </c>
      <c r="L236" t="s">
        <v>1658</v>
      </c>
      <c r="M236" t="s">
        <v>1659</v>
      </c>
      <c r="N236" t="s">
        <v>363</v>
      </c>
      <c r="O236" t="s">
        <v>1639</v>
      </c>
      <c r="P236">
        <v>2</v>
      </c>
      <c r="Q236" t="s">
        <v>363</v>
      </c>
      <c r="R236" t="s">
        <v>1509</v>
      </c>
      <c r="S236" t="s">
        <v>1510</v>
      </c>
    </row>
    <row r="237" spans="1:19" x14ac:dyDescent="0.3">
      <c r="A237" t="s">
        <v>721</v>
      </c>
      <c r="B237" t="s">
        <v>358</v>
      </c>
      <c r="C237" t="s">
        <v>1523</v>
      </c>
      <c r="D237" t="s">
        <v>360</v>
      </c>
      <c r="E237" t="s">
        <v>1126</v>
      </c>
      <c r="F237" t="s">
        <v>1660</v>
      </c>
      <c r="G237">
        <v>1</v>
      </c>
      <c r="H237" t="str">
        <f t="shared" si="0"/>
        <v>10242025-089-1</v>
      </c>
      <c r="I237" s="134">
        <v>45954</v>
      </c>
      <c r="J237" s="66">
        <v>402133</v>
      </c>
      <c r="K237" t="s">
        <v>363</v>
      </c>
      <c r="L237" t="s">
        <v>1661</v>
      </c>
      <c r="M237" t="s">
        <v>1662</v>
      </c>
      <c r="N237" t="s">
        <v>363</v>
      </c>
      <c r="O237" t="s">
        <v>1639</v>
      </c>
      <c r="P237">
        <v>1.25</v>
      </c>
      <c r="Q237" t="s">
        <v>363</v>
      </c>
      <c r="R237" t="s">
        <v>1509</v>
      </c>
      <c r="S237" t="s">
        <v>1531</v>
      </c>
    </row>
    <row r="238" spans="1:19" x14ac:dyDescent="0.3">
      <c r="A238" t="s">
        <v>721</v>
      </c>
      <c r="B238" t="s">
        <v>358</v>
      </c>
      <c r="C238" t="s">
        <v>1523</v>
      </c>
      <c r="D238" t="s">
        <v>360</v>
      </c>
      <c r="E238" t="s">
        <v>1137</v>
      </c>
      <c r="F238" t="s">
        <v>1663</v>
      </c>
      <c r="G238">
        <v>1</v>
      </c>
      <c r="H238" t="str">
        <f t="shared" si="0"/>
        <v>10242025-162-1</v>
      </c>
      <c r="I238" s="134">
        <v>45954</v>
      </c>
      <c r="J238" s="66">
        <v>402133</v>
      </c>
      <c r="K238" t="s">
        <v>363</v>
      </c>
      <c r="L238" t="s">
        <v>1664</v>
      </c>
      <c r="M238" t="s">
        <v>1665</v>
      </c>
      <c r="N238" t="s">
        <v>363</v>
      </c>
      <c r="O238" t="s">
        <v>1639</v>
      </c>
      <c r="P238">
        <v>2</v>
      </c>
      <c r="Q238" t="s">
        <v>363</v>
      </c>
      <c r="R238" t="s">
        <v>1509</v>
      </c>
      <c r="S238" t="s">
        <v>1510</v>
      </c>
    </row>
    <row r="239" spans="1:19" x14ac:dyDescent="0.3">
      <c r="A239" t="s">
        <v>721</v>
      </c>
      <c r="B239" t="s">
        <v>358</v>
      </c>
      <c r="C239" t="s">
        <v>1523</v>
      </c>
      <c r="D239" t="s">
        <v>360</v>
      </c>
      <c r="E239" t="s">
        <v>1148</v>
      </c>
      <c r="F239" t="s">
        <v>1666</v>
      </c>
      <c r="G239">
        <v>1</v>
      </c>
      <c r="H239" t="str">
        <f t="shared" si="0"/>
        <v>10242025-078-1</v>
      </c>
      <c r="I239" s="134">
        <v>45954</v>
      </c>
      <c r="J239" s="66">
        <v>402133</v>
      </c>
      <c r="K239" t="s">
        <v>363</v>
      </c>
      <c r="L239" t="s">
        <v>1667</v>
      </c>
      <c r="M239" t="s">
        <v>1668</v>
      </c>
      <c r="N239" t="s">
        <v>363</v>
      </c>
      <c r="O239" t="s">
        <v>1639</v>
      </c>
      <c r="P239">
        <v>1.25</v>
      </c>
      <c r="Q239" t="s">
        <v>363</v>
      </c>
      <c r="R239" t="s">
        <v>1509</v>
      </c>
      <c r="S239" t="s">
        <v>1531</v>
      </c>
    </row>
    <row r="240" spans="1:19" x14ac:dyDescent="0.3">
      <c r="A240" t="s">
        <v>721</v>
      </c>
      <c r="B240" t="s">
        <v>358</v>
      </c>
      <c r="C240" t="s">
        <v>1523</v>
      </c>
      <c r="D240" t="s">
        <v>360</v>
      </c>
      <c r="E240" t="s">
        <v>1159</v>
      </c>
      <c r="F240" t="s">
        <v>1669</v>
      </c>
      <c r="G240">
        <v>1</v>
      </c>
      <c r="H240" t="str">
        <f t="shared" si="0"/>
        <v>10242025-159-1</v>
      </c>
      <c r="I240" s="134">
        <v>45954</v>
      </c>
      <c r="J240" s="66">
        <v>402133</v>
      </c>
      <c r="K240" t="s">
        <v>363</v>
      </c>
      <c r="L240" t="s">
        <v>1670</v>
      </c>
      <c r="M240" t="s">
        <v>1671</v>
      </c>
      <c r="N240" t="s">
        <v>363</v>
      </c>
      <c r="O240" t="s">
        <v>1639</v>
      </c>
      <c r="P240">
        <v>2</v>
      </c>
      <c r="Q240" t="s">
        <v>363</v>
      </c>
      <c r="R240" t="s">
        <v>1509</v>
      </c>
      <c r="S240" t="s">
        <v>1510</v>
      </c>
    </row>
    <row r="241" spans="1:19" x14ac:dyDescent="0.3">
      <c r="A241" t="s">
        <v>721</v>
      </c>
      <c r="B241" t="s">
        <v>358</v>
      </c>
      <c r="C241" t="s">
        <v>1523</v>
      </c>
      <c r="D241" t="s">
        <v>360</v>
      </c>
      <c r="E241" t="s">
        <v>1170</v>
      </c>
      <c r="F241" t="s">
        <v>1672</v>
      </c>
      <c r="G241">
        <v>1</v>
      </c>
      <c r="H241" t="str">
        <f t="shared" si="0"/>
        <v>10242025-074-1</v>
      </c>
      <c r="I241" s="134">
        <v>45954</v>
      </c>
      <c r="J241" s="66">
        <v>402133</v>
      </c>
      <c r="K241" t="s">
        <v>363</v>
      </c>
      <c r="L241" t="s">
        <v>1670</v>
      </c>
      <c r="M241" t="s">
        <v>1673</v>
      </c>
      <c r="N241" t="s">
        <v>363</v>
      </c>
      <c r="O241" t="s">
        <v>1639</v>
      </c>
      <c r="P241">
        <v>1.25</v>
      </c>
      <c r="Q241" t="s">
        <v>363</v>
      </c>
      <c r="R241" t="s">
        <v>1509</v>
      </c>
      <c r="S241" t="s">
        <v>1531</v>
      </c>
    </row>
    <row r="242" spans="1:19" x14ac:dyDescent="0.3">
      <c r="A242" t="s">
        <v>721</v>
      </c>
      <c r="B242" t="s">
        <v>358</v>
      </c>
      <c r="C242" t="s">
        <v>1523</v>
      </c>
      <c r="D242" t="s">
        <v>360</v>
      </c>
      <c r="E242" t="s">
        <v>1181</v>
      </c>
      <c r="F242" t="s">
        <v>1674</v>
      </c>
      <c r="G242">
        <v>1</v>
      </c>
      <c r="H242" t="str">
        <f t="shared" si="0"/>
        <v>10242025-166-1</v>
      </c>
      <c r="I242" s="134">
        <v>45954</v>
      </c>
      <c r="J242" s="66">
        <v>402133</v>
      </c>
      <c r="K242" t="s">
        <v>363</v>
      </c>
      <c r="L242" t="s">
        <v>1675</v>
      </c>
      <c r="M242" t="s">
        <v>1676</v>
      </c>
      <c r="N242" t="s">
        <v>363</v>
      </c>
      <c r="O242" t="s">
        <v>1639</v>
      </c>
      <c r="P242">
        <v>2</v>
      </c>
      <c r="Q242" t="s">
        <v>363</v>
      </c>
      <c r="R242" t="s">
        <v>1509</v>
      </c>
      <c r="S242" t="s">
        <v>1510</v>
      </c>
    </row>
    <row r="243" spans="1:19" x14ac:dyDescent="0.3">
      <c r="A243" t="s">
        <v>721</v>
      </c>
      <c r="B243" t="s">
        <v>358</v>
      </c>
      <c r="C243" t="s">
        <v>1523</v>
      </c>
      <c r="D243" t="s">
        <v>360</v>
      </c>
      <c r="E243" t="s">
        <v>1192</v>
      </c>
      <c r="F243" t="s">
        <v>1677</v>
      </c>
      <c r="G243">
        <v>1</v>
      </c>
      <c r="H243" t="str">
        <f t="shared" si="0"/>
        <v>10242025-082-1</v>
      </c>
      <c r="I243" s="134">
        <v>45954</v>
      </c>
      <c r="J243" s="66">
        <v>402133</v>
      </c>
      <c r="K243" t="s">
        <v>363</v>
      </c>
      <c r="L243" t="s">
        <v>1661</v>
      </c>
      <c r="M243" t="s">
        <v>1662</v>
      </c>
      <c r="N243" t="s">
        <v>363</v>
      </c>
      <c r="O243" t="s">
        <v>1639</v>
      </c>
      <c r="P243">
        <v>1.25</v>
      </c>
      <c r="Q243" t="s">
        <v>363</v>
      </c>
      <c r="R243" t="s">
        <v>1509</v>
      </c>
      <c r="S243" t="s">
        <v>1531</v>
      </c>
    </row>
    <row r="244" spans="1:19" x14ac:dyDescent="0.3">
      <c r="A244" t="s">
        <v>721</v>
      </c>
      <c r="B244" t="s">
        <v>358</v>
      </c>
      <c r="C244" t="s">
        <v>1523</v>
      </c>
      <c r="D244" t="s">
        <v>360</v>
      </c>
      <c r="E244" t="s">
        <v>1203</v>
      </c>
      <c r="F244" t="s">
        <v>1678</v>
      </c>
      <c r="G244">
        <v>1</v>
      </c>
      <c r="H244" t="str">
        <f t="shared" si="0"/>
        <v>10242025-164-1</v>
      </c>
      <c r="I244" s="134">
        <v>45954</v>
      </c>
      <c r="J244" s="66">
        <v>402133</v>
      </c>
      <c r="K244" t="s">
        <v>363</v>
      </c>
      <c r="L244" t="s">
        <v>1679</v>
      </c>
      <c r="M244" t="s">
        <v>1680</v>
      </c>
      <c r="N244" t="s">
        <v>363</v>
      </c>
      <c r="O244" t="s">
        <v>1639</v>
      </c>
      <c r="P244">
        <v>2</v>
      </c>
      <c r="Q244" t="s">
        <v>363</v>
      </c>
      <c r="R244" t="s">
        <v>1509</v>
      </c>
      <c r="S244" t="s">
        <v>1510</v>
      </c>
    </row>
    <row r="245" spans="1:19" x14ac:dyDescent="0.3">
      <c r="A245" t="s">
        <v>721</v>
      </c>
      <c r="B245" t="s">
        <v>358</v>
      </c>
      <c r="C245" t="s">
        <v>1523</v>
      </c>
      <c r="D245" t="s">
        <v>360</v>
      </c>
      <c r="E245" t="s">
        <v>1214</v>
      </c>
      <c r="F245" t="s">
        <v>1681</v>
      </c>
      <c r="G245">
        <v>1</v>
      </c>
      <c r="H245" t="str">
        <f t="shared" ref="H245:H308" si="1">_xlfn.CONCAT(F245,"-",G245)</f>
        <v>10242025-075-1</v>
      </c>
      <c r="I245" s="134">
        <v>45954</v>
      </c>
      <c r="J245" s="66">
        <v>402133</v>
      </c>
      <c r="K245" t="s">
        <v>363</v>
      </c>
      <c r="L245" t="s">
        <v>1682</v>
      </c>
      <c r="M245" t="s">
        <v>1683</v>
      </c>
      <c r="N245" t="s">
        <v>363</v>
      </c>
      <c r="O245" t="s">
        <v>1639</v>
      </c>
      <c r="P245">
        <v>1.25</v>
      </c>
      <c r="Q245" t="s">
        <v>363</v>
      </c>
      <c r="R245" t="s">
        <v>1509</v>
      </c>
      <c r="S245" t="s">
        <v>1531</v>
      </c>
    </row>
    <row r="246" spans="1:19" x14ac:dyDescent="0.3">
      <c r="A246" t="s">
        <v>721</v>
      </c>
      <c r="B246" t="s">
        <v>358</v>
      </c>
      <c r="C246" t="s">
        <v>1523</v>
      </c>
      <c r="D246" t="s">
        <v>360</v>
      </c>
      <c r="E246" t="s">
        <v>1225</v>
      </c>
      <c r="F246" t="s">
        <v>1684</v>
      </c>
      <c r="G246">
        <v>1</v>
      </c>
      <c r="H246" t="str">
        <f t="shared" si="1"/>
        <v>10242025-174-1</v>
      </c>
      <c r="I246" s="134">
        <v>45954</v>
      </c>
      <c r="J246" s="66">
        <v>402133</v>
      </c>
      <c r="K246" t="s">
        <v>363</v>
      </c>
      <c r="L246" t="s">
        <v>1685</v>
      </c>
      <c r="M246" t="s">
        <v>1686</v>
      </c>
      <c r="N246" t="s">
        <v>363</v>
      </c>
      <c r="O246" t="s">
        <v>1639</v>
      </c>
      <c r="P246">
        <v>2</v>
      </c>
      <c r="Q246" t="s">
        <v>363</v>
      </c>
      <c r="R246" t="s">
        <v>1509</v>
      </c>
      <c r="S246" t="s">
        <v>1510</v>
      </c>
    </row>
    <row r="247" spans="1:19" x14ac:dyDescent="0.3">
      <c r="A247" t="s">
        <v>721</v>
      </c>
      <c r="B247" t="s">
        <v>358</v>
      </c>
      <c r="C247" t="s">
        <v>1523</v>
      </c>
      <c r="D247" t="s">
        <v>360</v>
      </c>
      <c r="E247" t="s">
        <v>1236</v>
      </c>
      <c r="F247" t="s">
        <v>1687</v>
      </c>
      <c r="G247">
        <v>1</v>
      </c>
      <c r="H247" t="str">
        <f t="shared" si="1"/>
        <v>10242025-091-1</v>
      </c>
      <c r="I247" s="134">
        <v>45954</v>
      </c>
      <c r="J247" s="66">
        <v>402133</v>
      </c>
      <c r="K247" t="s">
        <v>363</v>
      </c>
      <c r="L247" t="s">
        <v>1688</v>
      </c>
      <c r="M247" t="s">
        <v>1689</v>
      </c>
      <c r="N247" t="s">
        <v>363</v>
      </c>
      <c r="O247" t="s">
        <v>1639</v>
      </c>
      <c r="P247">
        <v>1.25</v>
      </c>
      <c r="Q247" t="s">
        <v>363</v>
      </c>
      <c r="R247" t="s">
        <v>1509</v>
      </c>
      <c r="S247" t="s">
        <v>1531</v>
      </c>
    </row>
    <row r="248" spans="1:19" x14ac:dyDescent="0.3">
      <c r="A248" t="s">
        <v>721</v>
      </c>
      <c r="B248" t="s">
        <v>358</v>
      </c>
      <c r="C248" t="s">
        <v>1523</v>
      </c>
      <c r="D248" t="s">
        <v>360</v>
      </c>
      <c r="E248" t="s">
        <v>1247</v>
      </c>
      <c r="F248" t="s">
        <v>1690</v>
      </c>
      <c r="G248">
        <v>1</v>
      </c>
      <c r="H248" t="str">
        <f t="shared" si="1"/>
        <v>10242025-175-1</v>
      </c>
      <c r="I248" s="134">
        <v>45954</v>
      </c>
      <c r="J248" s="66">
        <v>402133</v>
      </c>
      <c r="K248" t="s">
        <v>363</v>
      </c>
      <c r="L248" t="s">
        <v>1691</v>
      </c>
      <c r="M248" t="s">
        <v>1692</v>
      </c>
      <c r="N248" t="s">
        <v>363</v>
      </c>
      <c r="O248" t="s">
        <v>1639</v>
      </c>
      <c r="P248">
        <v>2</v>
      </c>
      <c r="Q248" t="s">
        <v>363</v>
      </c>
      <c r="R248" t="s">
        <v>1509</v>
      </c>
      <c r="S248" t="s">
        <v>1510</v>
      </c>
    </row>
    <row r="249" spans="1:19" x14ac:dyDescent="0.3">
      <c r="A249" t="s">
        <v>721</v>
      </c>
      <c r="B249" t="s">
        <v>358</v>
      </c>
      <c r="C249" t="s">
        <v>1523</v>
      </c>
      <c r="D249" t="s">
        <v>360</v>
      </c>
      <c r="E249" t="s">
        <v>1258</v>
      </c>
      <c r="F249" t="s">
        <v>1693</v>
      </c>
      <c r="G249">
        <v>1</v>
      </c>
      <c r="H249" t="str">
        <f t="shared" si="1"/>
        <v>10242025-083-1</v>
      </c>
      <c r="I249" s="134">
        <v>45954</v>
      </c>
      <c r="J249" s="66">
        <v>402133</v>
      </c>
      <c r="K249" t="s">
        <v>363</v>
      </c>
      <c r="L249" t="s">
        <v>1694</v>
      </c>
      <c r="M249" t="s">
        <v>1695</v>
      </c>
      <c r="N249" t="s">
        <v>363</v>
      </c>
      <c r="O249" t="s">
        <v>1639</v>
      </c>
      <c r="P249">
        <v>1.25</v>
      </c>
      <c r="Q249" t="s">
        <v>363</v>
      </c>
      <c r="R249" t="s">
        <v>1509</v>
      </c>
      <c r="S249" t="s">
        <v>1531</v>
      </c>
    </row>
    <row r="250" spans="1:19" x14ac:dyDescent="0.3">
      <c r="A250" t="s">
        <v>721</v>
      </c>
      <c r="B250" t="s">
        <v>358</v>
      </c>
      <c r="C250" t="s">
        <v>1523</v>
      </c>
      <c r="D250" t="s">
        <v>360</v>
      </c>
      <c r="E250" t="s">
        <v>1269</v>
      </c>
      <c r="F250" t="s">
        <v>1696</v>
      </c>
      <c r="G250">
        <v>1</v>
      </c>
      <c r="H250" t="str">
        <f t="shared" si="1"/>
        <v>10242025-167-1</v>
      </c>
      <c r="I250" s="134">
        <v>45954</v>
      </c>
      <c r="J250" s="66">
        <v>402133</v>
      </c>
      <c r="K250" t="s">
        <v>363</v>
      </c>
      <c r="L250" t="s">
        <v>1697</v>
      </c>
      <c r="M250" t="s">
        <v>1698</v>
      </c>
      <c r="N250" t="s">
        <v>363</v>
      </c>
      <c r="O250" t="s">
        <v>1639</v>
      </c>
      <c r="P250">
        <v>2</v>
      </c>
      <c r="Q250" t="s">
        <v>363</v>
      </c>
      <c r="R250" t="s">
        <v>1509</v>
      </c>
      <c r="S250" t="s">
        <v>1510</v>
      </c>
    </row>
    <row r="251" spans="1:19" x14ac:dyDescent="0.3">
      <c r="A251" t="s">
        <v>721</v>
      </c>
      <c r="B251" t="s">
        <v>358</v>
      </c>
      <c r="C251" t="s">
        <v>1523</v>
      </c>
      <c r="D251" t="s">
        <v>360</v>
      </c>
      <c r="E251" t="s">
        <v>1280</v>
      </c>
      <c r="F251" t="s">
        <v>1699</v>
      </c>
      <c r="G251">
        <v>1</v>
      </c>
      <c r="H251" t="str">
        <f t="shared" si="1"/>
        <v>10242025-084-1</v>
      </c>
      <c r="I251" s="134">
        <v>45954</v>
      </c>
      <c r="J251" s="66">
        <v>402133</v>
      </c>
      <c r="K251" t="s">
        <v>363</v>
      </c>
      <c r="L251" t="s">
        <v>1700</v>
      </c>
      <c r="M251" t="s">
        <v>1701</v>
      </c>
      <c r="N251" t="s">
        <v>363</v>
      </c>
      <c r="O251" t="s">
        <v>1639</v>
      </c>
      <c r="P251">
        <v>1.25</v>
      </c>
      <c r="Q251" t="s">
        <v>363</v>
      </c>
      <c r="R251" t="s">
        <v>1509</v>
      </c>
      <c r="S251" t="s">
        <v>1531</v>
      </c>
    </row>
    <row r="252" spans="1:19" x14ac:dyDescent="0.3">
      <c r="A252" t="s">
        <v>721</v>
      </c>
      <c r="B252" t="s">
        <v>358</v>
      </c>
      <c r="C252" t="s">
        <v>1523</v>
      </c>
      <c r="D252" t="s">
        <v>360</v>
      </c>
      <c r="E252" t="s">
        <v>1291</v>
      </c>
      <c r="F252" t="s">
        <v>1702</v>
      </c>
      <c r="G252">
        <v>1</v>
      </c>
      <c r="H252" t="str">
        <f t="shared" si="1"/>
        <v>10242025-160-1</v>
      </c>
      <c r="I252" s="134">
        <v>45954</v>
      </c>
      <c r="J252" s="66">
        <v>402133</v>
      </c>
      <c r="K252" t="s">
        <v>363</v>
      </c>
      <c r="L252" t="s">
        <v>1703</v>
      </c>
      <c r="M252" t="s">
        <v>1704</v>
      </c>
      <c r="N252" t="s">
        <v>363</v>
      </c>
      <c r="O252" t="s">
        <v>1639</v>
      </c>
      <c r="P252">
        <v>2</v>
      </c>
      <c r="Q252" t="s">
        <v>363</v>
      </c>
      <c r="R252" t="s">
        <v>1509</v>
      </c>
      <c r="S252" t="s">
        <v>1510</v>
      </c>
    </row>
    <row r="253" spans="1:19" x14ac:dyDescent="0.3">
      <c r="A253" t="s">
        <v>721</v>
      </c>
      <c r="B253" t="s">
        <v>358</v>
      </c>
      <c r="C253" t="s">
        <v>1523</v>
      </c>
      <c r="D253" t="s">
        <v>360</v>
      </c>
      <c r="E253" t="s">
        <v>1302</v>
      </c>
      <c r="F253" t="s">
        <v>1705</v>
      </c>
      <c r="G253">
        <v>1</v>
      </c>
      <c r="H253" t="str">
        <f t="shared" si="1"/>
        <v>10242025-076-1</v>
      </c>
      <c r="I253" s="134">
        <v>45954</v>
      </c>
      <c r="J253" s="66">
        <v>402133</v>
      </c>
      <c r="K253" t="s">
        <v>363</v>
      </c>
      <c r="L253" t="s">
        <v>1517</v>
      </c>
      <c r="M253" t="s">
        <v>1706</v>
      </c>
      <c r="N253" t="s">
        <v>363</v>
      </c>
      <c r="O253" t="s">
        <v>1639</v>
      </c>
      <c r="P253">
        <v>1.25</v>
      </c>
      <c r="Q253" t="s">
        <v>363</v>
      </c>
      <c r="R253" t="s">
        <v>1509</v>
      </c>
      <c r="S253" t="s">
        <v>1531</v>
      </c>
    </row>
    <row r="254" spans="1:19" x14ac:dyDescent="0.3">
      <c r="A254" t="s">
        <v>721</v>
      </c>
      <c r="B254" t="s">
        <v>358</v>
      </c>
      <c r="C254" t="s">
        <v>1523</v>
      </c>
      <c r="D254" t="s">
        <v>360</v>
      </c>
      <c r="E254" t="s">
        <v>1313</v>
      </c>
      <c r="F254" t="s">
        <v>1707</v>
      </c>
      <c r="G254">
        <v>1</v>
      </c>
      <c r="H254" t="str">
        <f t="shared" si="1"/>
        <v>10242025-168-1</v>
      </c>
      <c r="I254" s="134">
        <v>45954</v>
      </c>
      <c r="J254" s="66">
        <v>402133</v>
      </c>
      <c r="K254" t="s">
        <v>363</v>
      </c>
      <c r="L254" t="s">
        <v>1708</v>
      </c>
      <c r="M254" t="s">
        <v>1709</v>
      </c>
      <c r="N254" t="s">
        <v>363</v>
      </c>
      <c r="O254" t="s">
        <v>1639</v>
      </c>
      <c r="P254">
        <v>2</v>
      </c>
      <c r="Q254" t="s">
        <v>363</v>
      </c>
      <c r="R254" t="s">
        <v>1509</v>
      </c>
      <c r="S254" t="s">
        <v>1510</v>
      </c>
    </row>
    <row r="255" spans="1:19" x14ac:dyDescent="0.3">
      <c r="A255" t="s">
        <v>721</v>
      </c>
      <c r="B255" t="s">
        <v>358</v>
      </c>
      <c r="C255" t="s">
        <v>1523</v>
      </c>
      <c r="D255" t="s">
        <v>360</v>
      </c>
      <c r="E255" t="s">
        <v>1324</v>
      </c>
      <c r="F255" t="s">
        <v>1710</v>
      </c>
      <c r="G255">
        <v>1</v>
      </c>
      <c r="H255" t="str">
        <f t="shared" si="1"/>
        <v>10242025-085-1</v>
      </c>
      <c r="I255" s="134">
        <v>45954</v>
      </c>
      <c r="J255" s="66">
        <v>402133</v>
      </c>
      <c r="K255" t="s">
        <v>363</v>
      </c>
      <c r="L255" t="s">
        <v>1711</v>
      </c>
      <c r="M255" t="s">
        <v>1712</v>
      </c>
      <c r="N255" t="s">
        <v>363</v>
      </c>
      <c r="O255" t="s">
        <v>1639</v>
      </c>
      <c r="P255">
        <v>1.25</v>
      </c>
      <c r="Q255" t="s">
        <v>363</v>
      </c>
      <c r="R255" t="s">
        <v>1509</v>
      </c>
      <c r="S255" t="s">
        <v>1531</v>
      </c>
    </row>
    <row r="256" spans="1:19" x14ac:dyDescent="0.3">
      <c r="A256" t="s">
        <v>721</v>
      </c>
      <c r="B256" t="s">
        <v>358</v>
      </c>
      <c r="C256" t="s">
        <v>1523</v>
      </c>
      <c r="D256" t="s">
        <v>360</v>
      </c>
      <c r="E256" t="s">
        <v>1335</v>
      </c>
      <c r="F256" t="s">
        <v>1713</v>
      </c>
      <c r="G256">
        <v>1</v>
      </c>
      <c r="H256" t="str">
        <f t="shared" si="1"/>
        <v>10242025-169-1</v>
      </c>
      <c r="I256" s="134">
        <v>45954</v>
      </c>
      <c r="J256" s="66">
        <v>402133</v>
      </c>
      <c r="K256" t="s">
        <v>363</v>
      </c>
      <c r="L256" t="s">
        <v>1714</v>
      </c>
      <c r="M256" t="s">
        <v>1715</v>
      </c>
      <c r="N256" t="s">
        <v>363</v>
      </c>
      <c r="O256" t="s">
        <v>1639</v>
      </c>
      <c r="P256">
        <v>2</v>
      </c>
      <c r="Q256" t="s">
        <v>363</v>
      </c>
      <c r="R256" t="s">
        <v>1509</v>
      </c>
      <c r="S256" t="s">
        <v>1510</v>
      </c>
    </row>
    <row r="257" spans="1:19" x14ac:dyDescent="0.3">
      <c r="A257" t="s">
        <v>721</v>
      </c>
      <c r="B257" t="s">
        <v>358</v>
      </c>
      <c r="C257" t="s">
        <v>1523</v>
      </c>
      <c r="D257" t="s">
        <v>360</v>
      </c>
      <c r="E257" t="s">
        <v>1346</v>
      </c>
      <c r="F257" t="s">
        <v>1716</v>
      </c>
      <c r="G257">
        <v>1</v>
      </c>
      <c r="H257" t="str">
        <f t="shared" si="1"/>
        <v>10242025-086-1</v>
      </c>
      <c r="I257" s="134">
        <v>45954</v>
      </c>
      <c r="J257" s="66">
        <v>402133</v>
      </c>
      <c r="K257" t="s">
        <v>363</v>
      </c>
      <c r="L257" t="s">
        <v>1717</v>
      </c>
      <c r="M257" t="s">
        <v>1718</v>
      </c>
      <c r="N257" t="s">
        <v>363</v>
      </c>
      <c r="O257" t="s">
        <v>1639</v>
      </c>
      <c r="P257">
        <v>1.25</v>
      </c>
      <c r="Q257" t="s">
        <v>363</v>
      </c>
      <c r="R257" t="s">
        <v>1509</v>
      </c>
      <c r="S257" t="s">
        <v>1531</v>
      </c>
    </row>
    <row r="258" spans="1:19" x14ac:dyDescent="0.3">
      <c r="A258" t="s">
        <v>721</v>
      </c>
      <c r="B258" t="s">
        <v>358</v>
      </c>
      <c r="C258" t="s">
        <v>1523</v>
      </c>
      <c r="D258" t="s">
        <v>360</v>
      </c>
      <c r="E258" t="s">
        <v>1357</v>
      </c>
      <c r="F258" t="s">
        <v>1719</v>
      </c>
      <c r="G258">
        <v>1</v>
      </c>
      <c r="H258" t="str">
        <f t="shared" si="1"/>
        <v>10242025-156-1</v>
      </c>
      <c r="I258" s="134">
        <v>45954</v>
      </c>
      <c r="J258" s="66">
        <v>402133</v>
      </c>
      <c r="K258" t="s">
        <v>363</v>
      </c>
      <c r="L258" t="s">
        <v>1720</v>
      </c>
      <c r="M258" t="s">
        <v>1721</v>
      </c>
      <c r="N258" t="s">
        <v>363</v>
      </c>
      <c r="O258" t="s">
        <v>1639</v>
      </c>
      <c r="P258">
        <v>2</v>
      </c>
      <c r="Q258" t="s">
        <v>363</v>
      </c>
      <c r="R258" t="s">
        <v>1509</v>
      </c>
      <c r="S258" t="s">
        <v>1510</v>
      </c>
    </row>
    <row r="259" spans="1:19" x14ac:dyDescent="0.3">
      <c r="A259" t="s">
        <v>721</v>
      </c>
      <c r="B259" t="s">
        <v>358</v>
      </c>
      <c r="C259" t="s">
        <v>1523</v>
      </c>
      <c r="D259" t="s">
        <v>360</v>
      </c>
      <c r="E259" t="s">
        <v>1368</v>
      </c>
      <c r="F259" t="s">
        <v>1722</v>
      </c>
      <c r="G259">
        <v>1</v>
      </c>
      <c r="H259" t="str">
        <f t="shared" si="1"/>
        <v>10242025-071-1</v>
      </c>
      <c r="I259" s="134">
        <v>45954</v>
      </c>
      <c r="J259" s="66">
        <v>402133</v>
      </c>
      <c r="K259" t="s">
        <v>363</v>
      </c>
      <c r="L259" t="s">
        <v>1723</v>
      </c>
      <c r="M259" t="s">
        <v>1724</v>
      </c>
      <c r="N259" t="s">
        <v>363</v>
      </c>
      <c r="O259" t="s">
        <v>1639</v>
      </c>
      <c r="P259">
        <v>1.25</v>
      </c>
      <c r="Q259" t="s">
        <v>363</v>
      </c>
      <c r="R259" t="s">
        <v>1509</v>
      </c>
      <c r="S259" t="s">
        <v>1531</v>
      </c>
    </row>
    <row r="260" spans="1:19" x14ac:dyDescent="0.3">
      <c r="A260" t="s">
        <v>721</v>
      </c>
      <c r="B260" t="s">
        <v>358</v>
      </c>
      <c r="C260" t="s">
        <v>1523</v>
      </c>
      <c r="D260" t="s">
        <v>360</v>
      </c>
      <c r="E260" t="s">
        <v>1379</v>
      </c>
      <c r="F260" t="s">
        <v>1725</v>
      </c>
      <c r="G260">
        <v>1</v>
      </c>
      <c r="H260" t="str">
        <f t="shared" si="1"/>
        <v>10242025-173-1</v>
      </c>
      <c r="I260" s="134">
        <v>45954</v>
      </c>
      <c r="J260" s="66">
        <v>402133</v>
      </c>
      <c r="K260" t="s">
        <v>363</v>
      </c>
      <c r="L260" t="s">
        <v>1726</v>
      </c>
      <c r="M260" t="s">
        <v>1727</v>
      </c>
      <c r="N260" t="s">
        <v>363</v>
      </c>
      <c r="O260" t="s">
        <v>1639</v>
      </c>
      <c r="P260">
        <v>2</v>
      </c>
      <c r="Q260" t="s">
        <v>363</v>
      </c>
      <c r="R260" t="s">
        <v>1509</v>
      </c>
      <c r="S260" t="s">
        <v>1510</v>
      </c>
    </row>
    <row r="261" spans="1:19" x14ac:dyDescent="0.3">
      <c r="A261" t="s">
        <v>721</v>
      </c>
      <c r="B261" t="s">
        <v>358</v>
      </c>
      <c r="C261" t="s">
        <v>1523</v>
      </c>
      <c r="D261" t="s">
        <v>360</v>
      </c>
      <c r="E261" t="s">
        <v>1390</v>
      </c>
      <c r="F261" t="s">
        <v>1728</v>
      </c>
      <c r="G261">
        <v>1</v>
      </c>
      <c r="H261" t="str">
        <f t="shared" si="1"/>
        <v>10242025-090-1</v>
      </c>
      <c r="I261" s="134">
        <v>45954</v>
      </c>
      <c r="J261" s="66">
        <v>402133</v>
      </c>
      <c r="K261" t="s">
        <v>363</v>
      </c>
      <c r="L261" t="s">
        <v>1729</v>
      </c>
      <c r="M261" t="s">
        <v>1730</v>
      </c>
      <c r="N261" t="s">
        <v>363</v>
      </c>
      <c r="O261" t="s">
        <v>1639</v>
      </c>
      <c r="P261">
        <v>1.25</v>
      </c>
      <c r="Q261" t="s">
        <v>363</v>
      </c>
      <c r="R261" t="s">
        <v>1509</v>
      </c>
      <c r="S261" t="s">
        <v>1531</v>
      </c>
    </row>
    <row r="262" spans="1:19" x14ac:dyDescent="0.3">
      <c r="A262" t="s">
        <v>721</v>
      </c>
      <c r="B262" t="s">
        <v>358</v>
      </c>
      <c r="C262" t="s">
        <v>1523</v>
      </c>
      <c r="D262" t="s">
        <v>360</v>
      </c>
      <c r="E262" t="s">
        <v>1401</v>
      </c>
      <c r="F262" t="s">
        <v>1731</v>
      </c>
      <c r="G262">
        <v>1</v>
      </c>
      <c r="H262" t="str">
        <f t="shared" si="1"/>
        <v>10242025-163-1</v>
      </c>
      <c r="I262" s="134">
        <v>45954</v>
      </c>
      <c r="J262" s="66">
        <v>402133</v>
      </c>
      <c r="K262" t="s">
        <v>363</v>
      </c>
      <c r="L262" t="s">
        <v>1732</v>
      </c>
      <c r="M262" t="s">
        <v>1733</v>
      </c>
      <c r="N262" t="s">
        <v>363</v>
      </c>
      <c r="O262" t="s">
        <v>1639</v>
      </c>
      <c r="P262">
        <v>2</v>
      </c>
      <c r="Q262" t="s">
        <v>363</v>
      </c>
      <c r="R262" t="s">
        <v>1509</v>
      </c>
      <c r="S262" t="s">
        <v>1510</v>
      </c>
    </row>
    <row r="263" spans="1:19" x14ac:dyDescent="0.3">
      <c r="A263" t="s">
        <v>721</v>
      </c>
      <c r="B263" t="s">
        <v>358</v>
      </c>
      <c r="C263" t="s">
        <v>1523</v>
      </c>
      <c r="D263" t="s">
        <v>360</v>
      </c>
      <c r="E263" t="s">
        <v>1412</v>
      </c>
      <c r="F263" t="s">
        <v>1734</v>
      </c>
      <c r="G263">
        <v>1</v>
      </c>
      <c r="H263" t="str">
        <f t="shared" si="1"/>
        <v>10242025-079-1</v>
      </c>
      <c r="I263" s="134">
        <v>45954</v>
      </c>
      <c r="J263" s="66">
        <v>402133</v>
      </c>
      <c r="K263" t="s">
        <v>363</v>
      </c>
      <c r="L263" t="s">
        <v>1735</v>
      </c>
      <c r="M263" t="s">
        <v>1736</v>
      </c>
      <c r="N263" t="s">
        <v>363</v>
      </c>
      <c r="O263" t="s">
        <v>1639</v>
      </c>
      <c r="P263">
        <v>1.25</v>
      </c>
      <c r="Q263" t="s">
        <v>363</v>
      </c>
      <c r="R263" t="s">
        <v>1509</v>
      </c>
      <c r="S263" t="s">
        <v>1531</v>
      </c>
    </row>
    <row r="264" spans="1:19" x14ac:dyDescent="0.3">
      <c r="A264" t="s">
        <v>721</v>
      </c>
      <c r="B264" t="s">
        <v>358</v>
      </c>
      <c r="C264" t="s">
        <v>1523</v>
      </c>
      <c r="D264" t="s">
        <v>360</v>
      </c>
      <c r="E264" t="s">
        <v>1423</v>
      </c>
      <c r="F264" t="s">
        <v>1737</v>
      </c>
      <c r="G264">
        <v>1</v>
      </c>
      <c r="H264" t="str">
        <f t="shared" si="1"/>
        <v>10242025-161-1</v>
      </c>
      <c r="I264" s="134">
        <v>45954</v>
      </c>
      <c r="J264" s="66">
        <v>402133</v>
      </c>
      <c r="K264" t="s">
        <v>363</v>
      </c>
      <c r="L264" t="s">
        <v>1738</v>
      </c>
      <c r="M264" t="s">
        <v>1739</v>
      </c>
      <c r="N264" t="s">
        <v>363</v>
      </c>
      <c r="O264" t="s">
        <v>1639</v>
      </c>
      <c r="P264">
        <v>2</v>
      </c>
      <c r="Q264" t="s">
        <v>363</v>
      </c>
      <c r="R264" t="s">
        <v>1509</v>
      </c>
      <c r="S264" t="s">
        <v>1510</v>
      </c>
    </row>
    <row r="265" spans="1:19" x14ac:dyDescent="0.3">
      <c r="A265" t="s">
        <v>721</v>
      </c>
      <c r="B265" t="s">
        <v>358</v>
      </c>
      <c r="C265" t="s">
        <v>1523</v>
      </c>
      <c r="D265" t="s">
        <v>360</v>
      </c>
      <c r="E265" t="s">
        <v>1434</v>
      </c>
      <c r="F265" t="s">
        <v>1740</v>
      </c>
      <c r="G265">
        <v>1</v>
      </c>
      <c r="H265" t="str">
        <f t="shared" si="1"/>
        <v>10242025-077-1</v>
      </c>
      <c r="I265" s="134">
        <v>45954</v>
      </c>
      <c r="J265" s="66">
        <v>402133</v>
      </c>
      <c r="K265" t="s">
        <v>363</v>
      </c>
      <c r="L265" t="s">
        <v>1675</v>
      </c>
      <c r="M265" t="s">
        <v>1741</v>
      </c>
      <c r="N265" t="s">
        <v>363</v>
      </c>
      <c r="O265" t="s">
        <v>1639</v>
      </c>
      <c r="P265">
        <v>1.25</v>
      </c>
      <c r="Q265" t="s">
        <v>363</v>
      </c>
      <c r="R265" t="s">
        <v>1509</v>
      </c>
      <c r="S265" t="s">
        <v>1531</v>
      </c>
    </row>
    <row r="266" spans="1:19" x14ac:dyDescent="0.3">
      <c r="A266" t="s">
        <v>721</v>
      </c>
      <c r="B266" t="s">
        <v>358</v>
      </c>
      <c r="C266" t="s">
        <v>1523</v>
      </c>
      <c r="D266" t="s">
        <v>360</v>
      </c>
      <c r="E266" t="s">
        <v>1445</v>
      </c>
      <c r="F266" t="s">
        <v>1742</v>
      </c>
      <c r="G266">
        <v>1</v>
      </c>
      <c r="H266" t="str">
        <f t="shared" si="1"/>
        <v>10242025-171-1</v>
      </c>
      <c r="I266" s="134">
        <v>45954</v>
      </c>
      <c r="J266" s="66">
        <v>402133</v>
      </c>
      <c r="K266" t="s">
        <v>363</v>
      </c>
      <c r="L266" t="s">
        <v>1743</v>
      </c>
      <c r="M266" t="s">
        <v>1744</v>
      </c>
      <c r="N266" t="s">
        <v>363</v>
      </c>
      <c r="O266" t="s">
        <v>1639</v>
      </c>
      <c r="P266">
        <v>2</v>
      </c>
      <c r="Q266" t="s">
        <v>363</v>
      </c>
      <c r="R266" t="s">
        <v>1509</v>
      </c>
      <c r="S266" t="s">
        <v>1510</v>
      </c>
    </row>
    <row r="267" spans="1:19" x14ac:dyDescent="0.3">
      <c r="A267" t="s">
        <v>721</v>
      </c>
      <c r="B267" t="s">
        <v>358</v>
      </c>
      <c r="C267" t="s">
        <v>1523</v>
      </c>
      <c r="D267" t="s">
        <v>360</v>
      </c>
      <c r="E267" t="s">
        <v>1456</v>
      </c>
      <c r="F267" t="s">
        <v>1745</v>
      </c>
      <c r="G267">
        <v>1</v>
      </c>
      <c r="H267" t="str">
        <f t="shared" si="1"/>
        <v>10242025-088-1</v>
      </c>
      <c r="I267" s="134">
        <v>45954</v>
      </c>
      <c r="J267" s="66">
        <v>402133</v>
      </c>
      <c r="K267" t="s">
        <v>363</v>
      </c>
      <c r="L267" t="s">
        <v>1746</v>
      </c>
      <c r="M267" t="s">
        <v>1747</v>
      </c>
      <c r="N267" t="s">
        <v>363</v>
      </c>
      <c r="O267" t="s">
        <v>1639</v>
      </c>
      <c r="P267">
        <v>1.25</v>
      </c>
      <c r="Q267" t="s">
        <v>363</v>
      </c>
      <c r="R267" t="s">
        <v>1509</v>
      </c>
      <c r="S267" t="s">
        <v>1531</v>
      </c>
    </row>
    <row r="268" spans="1:19" x14ac:dyDescent="0.3">
      <c r="A268" t="s">
        <v>721</v>
      </c>
      <c r="B268" t="s">
        <v>358</v>
      </c>
      <c r="C268" t="s">
        <v>1523</v>
      </c>
      <c r="D268" t="s">
        <v>360</v>
      </c>
      <c r="E268" t="s">
        <v>1467</v>
      </c>
      <c r="F268" t="s">
        <v>1748</v>
      </c>
      <c r="G268">
        <v>1</v>
      </c>
      <c r="H268" t="str">
        <f t="shared" si="1"/>
        <v>10242025-165-1</v>
      </c>
      <c r="I268" s="134">
        <v>45954</v>
      </c>
      <c r="J268" s="66">
        <v>402133</v>
      </c>
      <c r="K268" t="s">
        <v>363</v>
      </c>
      <c r="L268" t="s">
        <v>1749</v>
      </c>
      <c r="M268" t="s">
        <v>1750</v>
      </c>
      <c r="N268" t="s">
        <v>363</v>
      </c>
      <c r="O268" t="s">
        <v>1639</v>
      </c>
      <c r="P268">
        <v>2</v>
      </c>
      <c r="Q268" t="s">
        <v>363</v>
      </c>
      <c r="R268" t="s">
        <v>1509</v>
      </c>
      <c r="S268" t="s">
        <v>1510</v>
      </c>
    </row>
    <row r="269" spans="1:19" x14ac:dyDescent="0.3">
      <c r="A269" t="s">
        <v>721</v>
      </c>
      <c r="B269" t="s">
        <v>358</v>
      </c>
      <c r="C269" t="s">
        <v>1523</v>
      </c>
      <c r="D269" t="s">
        <v>360</v>
      </c>
      <c r="E269" t="s">
        <v>1478</v>
      </c>
      <c r="F269" t="s">
        <v>1751</v>
      </c>
      <c r="G269">
        <v>1</v>
      </c>
      <c r="H269" t="str">
        <f t="shared" si="1"/>
        <v>10242025-081-1</v>
      </c>
      <c r="I269" s="134">
        <v>45954</v>
      </c>
      <c r="J269" s="66">
        <v>402133</v>
      </c>
      <c r="K269" t="s">
        <v>363</v>
      </c>
      <c r="L269" t="s">
        <v>1752</v>
      </c>
      <c r="M269" t="s">
        <v>1753</v>
      </c>
      <c r="N269" t="s">
        <v>363</v>
      </c>
      <c r="O269" t="s">
        <v>1639</v>
      </c>
      <c r="P269">
        <v>1.25</v>
      </c>
      <c r="Q269" t="s">
        <v>363</v>
      </c>
      <c r="R269" t="s">
        <v>1509</v>
      </c>
      <c r="S269" t="s">
        <v>1531</v>
      </c>
    </row>
    <row r="270" spans="1:19" x14ac:dyDescent="0.3">
      <c r="A270" t="s">
        <v>721</v>
      </c>
      <c r="B270" t="s">
        <v>358</v>
      </c>
      <c r="C270" t="s">
        <v>1523</v>
      </c>
      <c r="D270" t="s">
        <v>360</v>
      </c>
      <c r="E270" t="s">
        <v>1489</v>
      </c>
      <c r="F270" t="s">
        <v>1754</v>
      </c>
      <c r="G270">
        <v>1</v>
      </c>
      <c r="H270" t="str">
        <f t="shared" si="1"/>
        <v>10242025-170-1</v>
      </c>
      <c r="I270" s="134">
        <v>45954</v>
      </c>
      <c r="J270" s="66">
        <v>402133</v>
      </c>
      <c r="K270" t="s">
        <v>363</v>
      </c>
      <c r="L270" t="s">
        <v>1755</v>
      </c>
      <c r="M270" t="s">
        <v>1756</v>
      </c>
      <c r="N270" t="s">
        <v>363</v>
      </c>
      <c r="O270" t="s">
        <v>1639</v>
      </c>
      <c r="P270">
        <v>2</v>
      </c>
      <c r="Q270" t="s">
        <v>363</v>
      </c>
      <c r="R270" t="s">
        <v>1509</v>
      </c>
      <c r="S270" t="s">
        <v>1510</v>
      </c>
    </row>
    <row r="271" spans="1:19" x14ac:dyDescent="0.3">
      <c r="A271" t="s">
        <v>721</v>
      </c>
      <c r="B271" t="s">
        <v>358</v>
      </c>
      <c r="C271" t="s">
        <v>1523</v>
      </c>
      <c r="D271" t="s">
        <v>360</v>
      </c>
      <c r="E271" t="s">
        <v>1500</v>
      </c>
      <c r="F271" t="s">
        <v>1757</v>
      </c>
      <c r="G271">
        <v>1</v>
      </c>
      <c r="H271" t="str">
        <f t="shared" si="1"/>
        <v>10242025-087-1</v>
      </c>
      <c r="I271" s="134">
        <v>45954</v>
      </c>
      <c r="J271" s="66">
        <v>402133</v>
      </c>
      <c r="K271" t="s">
        <v>363</v>
      </c>
      <c r="L271" t="s">
        <v>1758</v>
      </c>
      <c r="M271" t="s">
        <v>1759</v>
      </c>
      <c r="N271" t="s">
        <v>363</v>
      </c>
      <c r="O271" t="s">
        <v>1639</v>
      </c>
      <c r="P271">
        <v>1.25</v>
      </c>
      <c r="Q271" t="s">
        <v>363</v>
      </c>
      <c r="R271" t="s">
        <v>1509</v>
      </c>
      <c r="S271" t="s">
        <v>1531</v>
      </c>
    </row>
    <row r="272" spans="1:19" x14ac:dyDescent="0.3">
      <c r="A272" t="s">
        <v>721</v>
      </c>
      <c r="B272" t="s">
        <v>358</v>
      </c>
      <c r="C272" t="s">
        <v>1523</v>
      </c>
      <c r="D272" t="s">
        <v>360</v>
      </c>
      <c r="E272" t="s">
        <v>1031</v>
      </c>
      <c r="F272" t="s">
        <v>1760</v>
      </c>
      <c r="G272">
        <v>1</v>
      </c>
      <c r="H272" t="str">
        <f t="shared" si="1"/>
        <v>10242025-136-1</v>
      </c>
      <c r="I272" s="134">
        <v>45954</v>
      </c>
      <c r="J272" s="66">
        <v>402133</v>
      </c>
      <c r="K272" t="s">
        <v>363</v>
      </c>
      <c r="L272" t="s">
        <v>1761</v>
      </c>
      <c r="M272" t="s">
        <v>1762</v>
      </c>
      <c r="N272" t="s">
        <v>363</v>
      </c>
      <c r="O272" t="s">
        <v>1763</v>
      </c>
      <c r="P272">
        <v>1.5</v>
      </c>
      <c r="Q272" t="s">
        <v>363</v>
      </c>
      <c r="R272" t="s">
        <v>1509</v>
      </c>
      <c r="S272" t="s">
        <v>1510</v>
      </c>
    </row>
    <row r="273" spans="1:19" x14ac:dyDescent="0.3">
      <c r="A273" t="s">
        <v>721</v>
      </c>
      <c r="B273" t="s">
        <v>358</v>
      </c>
      <c r="C273" t="s">
        <v>1523</v>
      </c>
      <c r="D273" t="s">
        <v>360</v>
      </c>
      <c r="E273" t="s">
        <v>1044</v>
      </c>
      <c r="F273" t="s">
        <v>1764</v>
      </c>
      <c r="G273">
        <v>1</v>
      </c>
      <c r="H273" t="str">
        <f t="shared" si="1"/>
        <v>10242025-050-1</v>
      </c>
      <c r="I273" s="134">
        <v>45954</v>
      </c>
      <c r="J273" s="66">
        <v>402133</v>
      </c>
      <c r="K273" t="s">
        <v>363</v>
      </c>
      <c r="L273" t="s">
        <v>1765</v>
      </c>
      <c r="M273" t="s">
        <v>1766</v>
      </c>
      <c r="N273" t="s">
        <v>363</v>
      </c>
      <c r="O273" t="s">
        <v>1763</v>
      </c>
      <c r="P273">
        <v>1</v>
      </c>
      <c r="Q273" t="s">
        <v>363</v>
      </c>
      <c r="R273" t="s">
        <v>1509</v>
      </c>
      <c r="S273" t="s">
        <v>1531</v>
      </c>
    </row>
    <row r="274" spans="1:19" x14ac:dyDescent="0.3">
      <c r="A274" t="s">
        <v>721</v>
      </c>
      <c r="B274" t="s">
        <v>358</v>
      </c>
      <c r="C274" t="s">
        <v>1523</v>
      </c>
      <c r="D274" t="s">
        <v>360</v>
      </c>
      <c r="E274" t="s">
        <v>1058</v>
      </c>
      <c r="F274" t="s">
        <v>1767</v>
      </c>
      <c r="G274">
        <v>1</v>
      </c>
      <c r="H274" t="str">
        <f t="shared" si="1"/>
        <v>10242025-137-1</v>
      </c>
      <c r="I274" s="134">
        <v>45954</v>
      </c>
      <c r="J274" s="66">
        <v>402133</v>
      </c>
      <c r="K274" t="s">
        <v>363</v>
      </c>
      <c r="L274" t="s">
        <v>1768</v>
      </c>
      <c r="M274" t="s">
        <v>1769</v>
      </c>
      <c r="N274" t="s">
        <v>363</v>
      </c>
      <c r="O274" t="s">
        <v>1763</v>
      </c>
      <c r="P274">
        <v>1.5</v>
      </c>
      <c r="Q274" t="s">
        <v>363</v>
      </c>
      <c r="R274" t="s">
        <v>1509</v>
      </c>
      <c r="S274" t="s">
        <v>1510</v>
      </c>
    </row>
    <row r="275" spans="1:19" x14ac:dyDescent="0.3">
      <c r="A275" t="s">
        <v>721</v>
      </c>
      <c r="B275" t="s">
        <v>358</v>
      </c>
      <c r="C275" t="s">
        <v>1523</v>
      </c>
      <c r="D275" t="s">
        <v>360</v>
      </c>
      <c r="E275" t="s">
        <v>1069</v>
      </c>
      <c r="F275" t="s">
        <v>1770</v>
      </c>
      <c r="G275">
        <v>1</v>
      </c>
      <c r="H275" t="str">
        <f t="shared" si="1"/>
        <v>10242025-051-1</v>
      </c>
      <c r="I275" s="134">
        <v>45954</v>
      </c>
      <c r="J275" s="66">
        <v>402133</v>
      </c>
      <c r="K275" t="s">
        <v>363</v>
      </c>
      <c r="L275" t="s">
        <v>1771</v>
      </c>
      <c r="M275" t="s">
        <v>1772</v>
      </c>
      <c r="N275" t="s">
        <v>363</v>
      </c>
      <c r="O275" t="s">
        <v>1763</v>
      </c>
      <c r="P275">
        <v>1</v>
      </c>
      <c r="Q275" t="s">
        <v>363</v>
      </c>
      <c r="R275" t="s">
        <v>1509</v>
      </c>
      <c r="S275" t="s">
        <v>1531</v>
      </c>
    </row>
    <row r="276" spans="1:19" x14ac:dyDescent="0.3">
      <c r="A276" t="s">
        <v>721</v>
      </c>
      <c r="B276" t="s">
        <v>358</v>
      </c>
      <c r="C276" t="s">
        <v>1523</v>
      </c>
      <c r="D276" t="s">
        <v>360</v>
      </c>
      <c r="E276" t="s">
        <v>1080</v>
      </c>
      <c r="F276" t="s">
        <v>1773</v>
      </c>
      <c r="G276">
        <v>1</v>
      </c>
      <c r="H276" t="str">
        <f t="shared" si="1"/>
        <v>10242025-155-1</v>
      </c>
      <c r="I276" s="134">
        <v>45954</v>
      </c>
      <c r="J276" s="66">
        <v>402133</v>
      </c>
      <c r="K276" t="s">
        <v>363</v>
      </c>
      <c r="L276" t="s">
        <v>1774</v>
      </c>
      <c r="M276" t="s">
        <v>1775</v>
      </c>
      <c r="N276" t="s">
        <v>363</v>
      </c>
      <c r="O276" t="s">
        <v>1763</v>
      </c>
      <c r="P276">
        <v>1.5</v>
      </c>
      <c r="Q276" t="s">
        <v>363</v>
      </c>
      <c r="R276" t="s">
        <v>1509</v>
      </c>
      <c r="S276" t="s">
        <v>1510</v>
      </c>
    </row>
    <row r="277" spans="1:19" x14ac:dyDescent="0.3">
      <c r="A277" t="s">
        <v>721</v>
      </c>
      <c r="B277" t="s">
        <v>358</v>
      </c>
      <c r="C277" t="s">
        <v>1523</v>
      </c>
      <c r="D277" t="s">
        <v>360</v>
      </c>
      <c r="E277" t="s">
        <v>1091</v>
      </c>
      <c r="F277" t="s">
        <v>1776</v>
      </c>
      <c r="G277">
        <v>1</v>
      </c>
      <c r="H277" t="str">
        <f t="shared" si="1"/>
        <v>10242025-058-1</v>
      </c>
      <c r="I277" s="134">
        <v>45954</v>
      </c>
      <c r="J277" s="66">
        <v>402133</v>
      </c>
      <c r="K277" t="s">
        <v>363</v>
      </c>
      <c r="L277" t="s">
        <v>1777</v>
      </c>
      <c r="M277" t="s">
        <v>1778</v>
      </c>
      <c r="N277" t="s">
        <v>363</v>
      </c>
      <c r="O277" t="s">
        <v>1763</v>
      </c>
      <c r="P277">
        <v>1</v>
      </c>
      <c r="Q277" t="s">
        <v>363</v>
      </c>
      <c r="R277" t="s">
        <v>1509</v>
      </c>
      <c r="S277" t="s">
        <v>1531</v>
      </c>
    </row>
    <row r="278" spans="1:19" x14ac:dyDescent="0.3">
      <c r="A278" t="s">
        <v>721</v>
      </c>
      <c r="B278" t="s">
        <v>358</v>
      </c>
      <c r="C278" t="s">
        <v>1523</v>
      </c>
      <c r="D278" t="s">
        <v>360</v>
      </c>
      <c r="E278" t="s">
        <v>1102</v>
      </c>
      <c r="F278" t="s">
        <v>1779</v>
      </c>
      <c r="G278">
        <v>1</v>
      </c>
      <c r="H278" t="str">
        <f t="shared" si="1"/>
        <v>10242025-070-1</v>
      </c>
      <c r="I278" s="134">
        <v>45954</v>
      </c>
      <c r="J278" s="66">
        <v>402133</v>
      </c>
      <c r="K278" t="s">
        <v>363</v>
      </c>
      <c r="L278" t="s">
        <v>1780</v>
      </c>
      <c r="M278" t="s">
        <v>1781</v>
      </c>
      <c r="N278" t="s">
        <v>363</v>
      </c>
      <c r="O278" t="s">
        <v>1763</v>
      </c>
      <c r="P278">
        <v>1</v>
      </c>
      <c r="Q278" t="s">
        <v>363</v>
      </c>
      <c r="R278" t="s">
        <v>1509</v>
      </c>
      <c r="S278" t="s">
        <v>1531</v>
      </c>
    </row>
    <row r="279" spans="1:19" x14ac:dyDescent="0.3">
      <c r="A279" t="s">
        <v>721</v>
      </c>
      <c r="B279" t="s">
        <v>358</v>
      </c>
      <c r="C279" t="s">
        <v>1523</v>
      </c>
      <c r="D279" t="s">
        <v>360</v>
      </c>
      <c r="E279" t="s">
        <v>1113</v>
      </c>
      <c r="F279" t="s">
        <v>1782</v>
      </c>
      <c r="G279">
        <v>1</v>
      </c>
      <c r="H279" t="str">
        <f t="shared" si="1"/>
        <v>10242025-151-1</v>
      </c>
      <c r="I279" s="134">
        <v>45954</v>
      </c>
      <c r="J279" s="66">
        <v>402133</v>
      </c>
      <c r="K279" t="s">
        <v>363</v>
      </c>
      <c r="L279" t="s">
        <v>1783</v>
      </c>
      <c r="M279" t="s">
        <v>1784</v>
      </c>
      <c r="N279" t="s">
        <v>363</v>
      </c>
      <c r="O279" t="s">
        <v>1763</v>
      </c>
      <c r="P279">
        <v>1.5</v>
      </c>
      <c r="Q279" t="s">
        <v>363</v>
      </c>
      <c r="R279" t="s">
        <v>1509</v>
      </c>
      <c r="S279" t="s">
        <v>1510</v>
      </c>
    </row>
    <row r="280" spans="1:19" x14ac:dyDescent="0.3">
      <c r="A280" t="s">
        <v>721</v>
      </c>
      <c r="B280" t="s">
        <v>358</v>
      </c>
      <c r="C280" t="s">
        <v>1523</v>
      </c>
      <c r="D280" t="s">
        <v>360</v>
      </c>
      <c r="E280" t="s">
        <v>1124</v>
      </c>
      <c r="F280" t="s">
        <v>1785</v>
      </c>
      <c r="G280">
        <v>1</v>
      </c>
      <c r="H280" t="str">
        <f t="shared" si="1"/>
        <v>10242025-067-1</v>
      </c>
      <c r="I280" s="134">
        <v>45954</v>
      </c>
      <c r="J280" s="66">
        <v>402133</v>
      </c>
      <c r="K280" t="s">
        <v>363</v>
      </c>
      <c r="L280" t="s">
        <v>1786</v>
      </c>
      <c r="M280" t="s">
        <v>1787</v>
      </c>
      <c r="N280" t="s">
        <v>363</v>
      </c>
      <c r="O280" t="s">
        <v>1763</v>
      </c>
      <c r="P280">
        <v>1</v>
      </c>
      <c r="Q280" t="s">
        <v>363</v>
      </c>
      <c r="R280" t="s">
        <v>1509</v>
      </c>
      <c r="S280" t="s">
        <v>1531</v>
      </c>
    </row>
    <row r="281" spans="1:19" x14ac:dyDescent="0.3">
      <c r="A281" t="s">
        <v>721</v>
      </c>
      <c r="B281" t="s">
        <v>358</v>
      </c>
      <c r="C281" t="s">
        <v>1523</v>
      </c>
      <c r="D281" t="s">
        <v>360</v>
      </c>
      <c r="E281" t="s">
        <v>1135</v>
      </c>
      <c r="F281" t="s">
        <v>1788</v>
      </c>
      <c r="G281">
        <v>1</v>
      </c>
      <c r="H281" t="str">
        <f t="shared" si="1"/>
        <v>10242025-141-1</v>
      </c>
      <c r="I281" s="134">
        <v>45954</v>
      </c>
      <c r="J281" s="66">
        <v>402133</v>
      </c>
      <c r="K281" t="s">
        <v>363</v>
      </c>
      <c r="L281" t="s">
        <v>1789</v>
      </c>
      <c r="M281" t="s">
        <v>1790</v>
      </c>
      <c r="N281" t="s">
        <v>363</v>
      </c>
      <c r="O281" t="s">
        <v>1763</v>
      </c>
      <c r="P281">
        <v>1.5</v>
      </c>
      <c r="Q281" t="s">
        <v>363</v>
      </c>
      <c r="R281" t="s">
        <v>1509</v>
      </c>
      <c r="S281" t="s">
        <v>1510</v>
      </c>
    </row>
    <row r="282" spans="1:19" x14ac:dyDescent="0.3">
      <c r="A282" t="s">
        <v>721</v>
      </c>
      <c r="B282" t="s">
        <v>358</v>
      </c>
      <c r="C282" t="s">
        <v>1523</v>
      </c>
      <c r="D282" t="s">
        <v>360</v>
      </c>
      <c r="E282" t="s">
        <v>1146</v>
      </c>
      <c r="F282" t="s">
        <v>1791</v>
      </c>
      <c r="G282">
        <v>1</v>
      </c>
      <c r="H282" t="str">
        <f t="shared" si="1"/>
        <v>10242025-056-1</v>
      </c>
      <c r="I282" s="134">
        <v>45954</v>
      </c>
      <c r="J282" s="66">
        <v>402133</v>
      </c>
      <c r="K282" t="s">
        <v>363</v>
      </c>
      <c r="L282" t="s">
        <v>1792</v>
      </c>
      <c r="M282" t="s">
        <v>1793</v>
      </c>
      <c r="N282" t="s">
        <v>363</v>
      </c>
      <c r="O282" t="s">
        <v>1763</v>
      </c>
      <c r="P282">
        <v>1</v>
      </c>
      <c r="Q282" t="s">
        <v>363</v>
      </c>
      <c r="R282" t="s">
        <v>1509</v>
      </c>
      <c r="S282" t="s">
        <v>1531</v>
      </c>
    </row>
    <row r="283" spans="1:19" x14ac:dyDescent="0.3">
      <c r="A283" t="s">
        <v>721</v>
      </c>
      <c r="B283" t="s">
        <v>358</v>
      </c>
      <c r="C283" t="s">
        <v>1523</v>
      </c>
      <c r="D283" t="s">
        <v>360</v>
      </c>
      <c r="E283" t="s">
        <v>1157</v>
      </c>
      <c r="F283" t="s">
        <v>1794</v>
      </c>
      <c r="G283">
        <v>1</v>
      </c>
      <c r="H283" t="str">
        <f t="shared" si="1"/>
        <v>10242025-138-1</v>
      </c>
      <c r="I283" s="134">
        <v>45954</v>
      </c>
      <c r="J283" s="66">
        <v>402133</v>
      </c>
      <c r="K283" t="s">
        <v>363</v>
      </c>
      <c r="L283" t="s">
        <v>1795</v>
      </c>
      <c r="M283" t="s">
        <v>1796</v>
      </c>
      <c r="N283" t="s">
        <v>363</v>
      </c>
      <c r="O283" t="s">
        <v>1763</v>
      </c>
      <c r="P283">
        <v>1.5</v>
      </c>
      <c r="Q283" t="s">
        <v>363</v>
      </c>
      <c r="R283" t="s">
        <v>1509</v>
      </c>
      <c r="S283" t="s">
        <v>1510</v>
      </c>
    </row>
    <row r="284" spans="1:19" x14ac:dyDescent="0.3">
      <c r="A284" t="s">
        <v>721</v>
      </c>
      <c r="B284" t="s">
        <v>358</v>
      </c>
      <c r="C284" t="s">
        <v>1523</v>
      </c>
      <c r="D284" t="s">
        <v>360</v>
      </c>
      <c r="E284" t="s">
        <v>1168</v>
      </c>
      <c r="F284" t="s">
        <v>1797</v>
      </c>
      <c r="G284">
        <v>1</v>
      </c>
      <c r="H284" t="str">
        <f t="shared" si="1"/>
        <v>10242025-052-1</v>
      </c>
      <c r="I284" s="134">
        <v>45954</v>
      </c>
      <c r="J284" s="66">
        <v>402133</v>
      </c>
      <c r="K284" t="s">
        <v>363</v>
      </c>
      <c r="L284" t="s">
        <v>1795</v>
      </c>
      <c r="M284" t="s">
        <v>1750</v>
      </c>
      <c r="N284" t="s">
        <v>363</v>
      </c>
      <c r="O284" t="s">
        <v>1763</v>
      </c>
      <c r="P284">
        <v>1</v>
      </c>
      <c r="Q284" t="s">
        <v>363</v>
      </c>
      <c r="R284" t="s">
        <v>1509</v>
      </c>
      <c r="S284" t="s">
        <v>1531</v>
      </c>
    </row>
    <row r="285" spans="1:19" x14ac:dyDescent="0.3">
      <c r="A285" t="s">
        <v>721</v>
      </c>
      <c r="B285" t="s">
        <v>358</v>
      </c>
      <c r="C285" t="s">
        <v>1523</v>
      </c>
      <c r="D285" t="s">
        <v>360</v>
      </c>
      <c r="E285" t="s">
        <v>1179</v>
      </c>
      <c r="F285" t="s">
        <v>1798</v>
      </c>
      <c r="G285">
        <v>1</v>
      </c>
      <c r="H285" t="str">
        <f t="shared" si="1"/>
        <v>10242025-145-1</v>
      </c>
      <c r="I285" s="134">
        <v>45954</v>
      </c>
      <c r="J285" s="66">
        <v>402133</v>
      </c>
      <c r="K285" t="s">
        <v>363</v>
      </c>
      <c r="L285" t="s">
        <v>1799</v>
      </c>
      <c r="M285" t="s">
        <v>1800</v>
      </c>
      <c r="N285" t="s">
        <v>363</v>
      </c>
      <c r="O285" t="s">
        <v>1763</v>
      </c>
      <c r="P285">
        <v>1.5</v>
      </c>
      <c r="Q285" t="s">
        <v>363</v>
      </c>
      <c r="R285" t="s">
        <v>1509</v>
      </c>
      <c r="S285" t="s">
        <v>1510</v>
      </c>
    </row>
    <row r="286" spans="1:19" x14ac:dyDescent="0.3">
      <c r="A286" t="s">
        <v>721</v>
      </c>
      <c r="B286" t="s">
        <v>358</v>
      </c>
      <c r="C286" t="s">
        <v>1523</v>
      </c>
      <c r="D286" t="s">
        <v>360</v>
      </c>
      <c r="E286" t="s">
        <v>1190</v>
      </c>
      <c r="F286" t="s">
        <v>1801</v>
      </c>
      <c r="G286">
        <v>1</v>
      </c>
      <c r="H286" t="str">
        <f t="shared" si="1"/>
        <v>10242025-060-1</v>
      </c>
      <c r="I286" s="134">
        <v>45954</v>
      </c>
      <c r="J286" s="66">
        <v>402133</v>
      </c>
      <c r="K286" t="s">
        <v>363</v>
      </c>
      <c r="L286" t="s">
        <v>1786</v>
      </c>
      <c r="M286" t="s">
        <v>1787</v>
      </c>
      <c r="N286" t="s">
        <v>363</v>
      </c>
      <c r="O286" t="s">
        <v>1763</v>
      </c>
      <c r="P286">
        <v>1</v>
      </c>
      <c r="Q286" t="s">
        <v>363</v>
      </c>
      <c r="R286" t="s">
        <v>1509</v>
      </c>
      <c r="S286" t="s">
        <v>1531</v>
      </c>
    </row>
    <row r="287" spans="1:19" x14ac:dyDescent="0.3">
      <c r="A287" t="s">
        <v>721</v>
      </c>
      <c r="B287" t="s">
        <v>358</v>
      </c>
      <c r="C287" t="s">
        <v>1523</v>
      </c>
      <c r="D287" t="s">
        <v>360</v>
      </c>
      <c r="E287" t="s">
        <v>1201</v>
      </c>
      <c r="F287" t="s">
        <v>1802</v>
      </c>
      <c r="G287">
        <v>1</v>
      </c>
      <c r="H287" t="str">
        <f t="shared" si="1"/>
        <v>10242025-143-1</v>
      </c>
      <c r="I287" s="134">
        <v>45954</v>
      </c>
      <c r="J287" s="66">
        <v>402133</v>
      </c>
      <c r="K287" t="s">
        <v>363</v>
      </c>
      <c r="L287" t="s">
        <v>1803</v>
      </c>
      <c r="M287" t="s">
        <v>1804</v>
      </c>
      <c r="N287" t="s">
        <v>363</v>
      </c>
      <c r="O287" t="s">
        <v>1763</v>
      </c>
      <c r="P287">
        <v>1.5</v>
      </c>
      <c r="Q287" t="s">
        <v>363</v>
      </c>
      <c r="R287" t="s">
        <v>1509</v>
      </c>
      <c r="S287" t="s">
        <v>1510</v>
      </c>
    </row>
    <row r="288" spans="1:19" x14ac:dyDescent="0.3">
      <c r="A288" t="s">
        <v>721</v>
      </c>
      <c r="B288" t="s">
        <v>358</v>
      </c>
      <c r="C288" t="s">
        <v>1523</v>
      </c>
      <c r="D288" t="s">
        <v>360</v>
      </c>
      <c r="E288" t="s">
        <v>1212</v>
      </c>
      <c r="F288" t="s">
        <v>1805</v>
      </c>
      <c r="G288">
        <v>1</v>
      </c>
      <c r="H288" t="str">
        <f t="shared" si="1"/>
        <v>10242025-053-1</v>
      </c>
      <c r="I288" s="134">
        <v>45954</v>
      </c>
      <c r="J288" s="66">
        <v>402133</v>
      </c>
      <c r="K288" t="s">
        <v>363</v>
      </c>
      <c r="L288" t="s">
        <v>1806</v>
      </c>
      <c r="M288" t="s">
        <v>1807</v>
      </c>
      <c r="N288" t="s">
        <v>363</v>
      </c>
      <c r="O288" t="s">
        <v>1763</v>
      </c>
      <c r="P288">
        <v>1</v>
      </c>
      <c r="Q288" t="s">
        <v>363</v>
      </c>
      <c r="R288" t="s">
        <v>1509</v>
      </c>
      <c r="S288" t="s">
        <v>1531</v>
      </c>
    </row>
    <row r="289" spans="1:19" x14ac:dyDescent="0.3">
      <c r="A289" t="s">
        <v>721</v>
      </c>
      <c r="B289" t="s">
        <v>358</v>
      </c>
      <c r="C289" t="s">
        <v>1523</v>
      </c>
      <c r="D289" t="s">
        <v>360</v>
      </c>
      <c r="E289" t="s">
        <v>1223</v>
      </c>
      <c r="F289" t="s">
        <v>1808</v>
      </c>
      <c r="G289">
        <v>1</v>
      </c>
      <c r="H289" t="str">
        <f t="shared" si="1"/>
        <v>10242025-153-1</v>
      </c>
      <c r="I289" s="134">
        <v>45954</v>
      </c>
      <c r="J289" s="66">
        <v>402133</v>
      </c>
      <c r="K289" t="s">
        <v>363</v>
      </c>
      <c r="L289" t="s">
        <v>1809</v>
      </c>
      <c r="M289" t="s">
        <v>1810</v>
      </c>
      <c r="N289" t="s">
        <v>363</v>
      </c>
      <c r="O289" t="s">
        <v>1763</v>
      </c>
      <c r="P289">
        <v>1.5</v>
      </c>
      <c r="Q289" t="s">
        <v>363</v>
      </c>
      <c r="R289" t="s">
        <v>1509</v>
      </c>
      <c r="S289" t="s">
        <v>1510</v>
      </c>
    </row>
    <row r="290" spans="1:19" x14ac:dyDescent="0.3">
      <c r="A290" t="s">
        <v>721</v>
      </c>
      <c r="B290" t="s">
        <v>358</v>
      </c>
      <c r="C290" t="s">
        <v>1523</v>
      </c>
      <c r="D290" t="s">
        <v>360</v>
      </c>
      <c r="E290" t="s">
        <v>1234</v>
      </c>
      <c r="F290" t="s">
        <v>1811</v>
      </c>
      <c r="G290">
        <v>1</v>
      </c>
      <c r="H290" t="str">
        <f t="shared" si="1"/>
        <v>10242025-069-1</v>
      </c>
      <c r="I290" s="134">
        <v>45954</v>
      </c>
      <c r="J290" s="66">
        <v>402133</v>
      </c>
      <c r="K290" t="s">
        <v>363</v>
      </c>
      <c r="L290" t="s">
        <v>1812</v>
      </c>
      <c r="M290" t="s">
        <v>1534</v>
      </c>
      <c r="N290" t="s">
        <v>363</v>
      </c>
      <c r="O290" t="s">
        <v>1763</v>
      </c>
      <c r="P290">
        <v>1</v>
      </c>
      <c r="Q290" t="s">
        <v>363</v>
      </c>
      <c r="R290" t="s">
        <v>1509</v>
      </c>
      <c r="S290" t="s">
        <v>1531</v>
      </c>
    </row>
    <row r="291" spans="1:19" x14ac:dyDescent="0.3">
      <c r="A291" t="s">
        <v>721</v>
      </c>
      <c r="B291" t="s">
        <v>358</v>
      </c>
      <c r="C291" t="s">
        <v>1523</v>
      </c>
      <c r="D291" t="s">
        <v>360</v>
      </c>
      <c r="E291" t="s">
        <v>1245</v>
      </c>
      <c r="F291" t="s">
        <v>1813</v>
      </c>
      <c r="G291">
        <v>1</v>
      </c>
      <c r="H291" t="str">
        <f t="shared" si="1"/>
        <v>10242025-154-1</v>
      </c>
      <c r="I291" s="134">
        <v>45954</v>
      </c>
      <c r="J291" s="66">
        <v>402133</v>
      </c>
      <c r="K291" t="s">
        <v>363</v>
      </c>
      <c r="L291" t="s">
        <v>1814</v>
      </c>
      <c r="M291" t="s">
        <v>1815</v>
      </c>
      <c r="N291" t="s">
        <v>363</v>
      </c>
      <c r="O291" t="s">
        <v>1763</v>
      </c>
      <c r="P291">
        <v>1.5</v>
      </c>
      <c r="Q291" t="s">
        <v>363</v>
      </c>
      <c r="R291" t="s">
        <v>1509</v>
      </c>
      <c r="S291" t="s">
        <v>1510</v>
      </c>
    </row>
    <row r="292" spans="1:19" x14ac:dyDescent="0.3">
      <c r="A292" t="s">
        <v>721</v>
      </c>
      <c r="B292" t="s">
        <v>358</v>
      </c>
      <c r="C292" t="s">
        <v>1523</v>
      </c>
      <c r="D292" t="s">
        <v>360</v>
      </c>
      <c r="E292" t="s">
        <v>1256</v>
      </c>
      <c r="F292" t="s">
        <v>1816</v>
      </c>
      <c r="G292">
        <v>1</v>
      </c>
      <c r="H292" t="str">
        <f t="shared" si="1"/>
        <v>10242025-061-1</v>
      </c>
      <c r="I292" s="134">
        <v>45954</v>
      </c>
      <c r="J292" s="66">
        <v>402133</v>
      </c>
      <c r="K292" t="s">
        <v>363</v>
      </c>
      <c r="L292" t="s">
        <v>1752</v>
      </c>
      <c r="M292" t="s">
        <v>1817</v>
      </c>
      <c r="N292" t="s">
        <v>363</v>
      </c>
      <c r="O292" t="s">
        <v>1763</v>
      </c>
      <c r="P292">
        <v>1</v>
      </c>
      <c r="Q292" t="s">
        <v>363</v>
      </c>
      <c r="R292" t="s">
        <v>1509</v>
      </c>
      <c r="S292" t="s">
        <v>1531</v>
      </c>
    </row>
    <row r="293" spans="1:19" x14ac:dyDescent="0.3">
      <c r="A293" t="s">
        <v>721</v>
      </c>
      <c r="B293" t="s">
        <v>358</v>
      </c>
      <c r="C293" t="s">
        <v>1523</v>
      </c>
      <c r="D293" t="s">
        <v>360</v>
      </c>
      <c r="E293" t="s">
        <v>1267</v>
      </c>
      <c r="F293" t="s">
        <v>1818</v>
      </c>
      <c r="G293">
        <v>1</v>
      </c>
      <c r="H293" t="str">
        <f t="shared" si="1"/>
        <v>10242025-146-1</v>
      </c>
      <c r="I293" s="134">
        <v>45954</v>
      </c>
      <c r="J293" s="66">
        <v>402133</v>
      </c>
      <c r="K293" t="s">
        <v>363</v>
      </c>
      <c r="L293" t="s">
        <v>1819</v>
      </c>
      <c r="M293" t="s">
        <v>1820</v>
      </c>
      <c r="N293" t="s">
        <v>363</v>
      </c>
      <c r="O293" t="s">
        <v>1763</v>
      </c>
      <c r="P293">
        <v>1.5</v>
      </c>
      <c r="Q293" t="s">
        <v>363</v>
      </c>
      <c r="R293" t="s">
        <v>1509</v>
      </c>
      <c r="S293" t="s">
        <v>1510</v>
      </c>
    </row>
    <row r="294" spans="1:19" x14ac:dyDescent="0.3">
      <c r="A294" t="s">
        <v>721</v>
      </c>
      <c r="B294" t="s">
        <v>358</v>
      </c>
      <c r="C294" t="s">
        <v>1523</v>
      </c>
      <c r="D294" t="s">
        <v>360</v>
      </c>
      <c r="E294" t="s">
        <v>1278</v>
      </c>
      <c r="F294" t="s">
        <v>1821</v>
      </c>
      <c r="G294">
        <v>1</v>
      </c>
      <c r="H294" t="str">
        <f t="shared" si="1"/>
        <v>10242025-062-1</v>
      </c>
      <c r="I294" s="134">
        <v>45954</v>
      </c>
      <c r="J294" s="66">
        <v>402133</v>
      </c>
      <c r="K294" t="s">
        <v>363</v>
      </c>
      <c r="L294" t="s">
        <v>1822</v>
      </c>
      <c r="M294" t="s">
        <v>1823</v>
      </c>
      <c r="N294" t="s">
        <v>363</v>
      </c>
      <c r="O294" t="s">
        <v>1763</v>
      </c>
      <c r="P294">
        <v>1</v>
      </c>
      <c r="Q294" t="s">
        <v>363</v>
      </c>
      <c r="R294" t="s">
        <v>1509</v>
      </c>
      <c r="S294" t="s">
        <v>1531</v>
      </c>
    </row>
    <row r="295" spans="1:19" x14ac:dyDescent="0.3">
      <c r="A295" t="s">
        <v>721</v>
      </c>
      <c r="B295" t="s">
        <v>358</v>
      </c>
      <c r="C295" t="s">
        <v>1523</v>
      </c>
      <c r="D295" t="s">
        <v>360</v>
      </c>
      <c r="E295" t="s">
        <v>1289</v>
      </c>
      <c r="F295" t="s">
        <v>1824</v>
      </c>
      <c r="G295">
        <v>1</v>
      </c>
      <c r="H295" t="str">
        <f t="shared" si="1"/>
        <v>10242025-139-1</v>
      </c>
      <c r="I295" s="134">
        <v>45954</v>
      </c>
      <c r="J295" s="66">
        <v>402133</v>
      </c>
      <c r="K295" t="s">
        <v>363</v>
      </c>
      <c r="L295" t="s">
        <v>1825</v>
      </c>
      <c r="M295" t="s">
        <v>1826</v>
      </c>
      <c r="N295" t="s">
        <v>363</v>
      </c>
      <c r="O295" t="s">
        <v>1763</v>
      </c>
      <c r="P295">
        <v>1.5</v>
      </c>
      <c r="Q295" t="s">
        <v>363</v>
      </c>
      <c r="R295" t="s">
        <v>1509</v>
      </c>
      <c r="S295" t="s">
        <v>1510</v>
      </c>
    </row>
    <row r="296" spans="1:19" x14ac:dyDescent="0.3">
      <c r="A296" t="s">
        <v>721</v>
      </c>
      <c r="B296" t="s">
        <v>358</v>
      </c>
      <c r="C296" t="s">
        <v>1523</v>
      </c>
      <c r="D296" t="s">
        <v>360</v>
      </c>
      <c r="E296" t="s">
        <v>1300</v>
      </c>
      <c r="F296" t="s">
        <v>1827</v>
      </c>
      <c r="G296">
        <v>1</v>
      </c>
      <c r="H296" t="str">
        <f t="shared" si="1"/>
        <v>10242025-054-1</v>
      </c>
      <c r="I296" s="134">
        <v>45954</v>
      </c>
      <c r="J296" s="66">
        <v>402133</v>
      </c>
      <c r="K296" t="s">
        <v>363</v>
      </c>
      <c r="L296" t="s">
        <v>1828</v>
      </c>
      <c r="M296" t="s">
        <v>1829</v>
      </c>
      <c r="N296" t="s">
        <v>363</v>
      </c>
      <c r="O296" t="s">
        <v>1763</v>
      </c>
      <c r="P296">
        <v>1</v>
      </c>
      <c r="Q296" t="s">
        <v>363</v>
      </c>
      <c r="R296" t="s">
        <v>1509</v>
      </c>
      <c r="S296" t="s">
        <v>1531</v>
      </c>
    </row>
    <row r="297" spans="1:19" x14ac:dyDescent="0.3">
      <c r="A297" t="s">
        <v>721</v>
      </c>
      <c r="B297" t="s">
        <v>358</v>
      </c>
      <c r="C297" t="s">
        <v>1523</v>
      </c>
      <c r="D297" t="s">
        <v>360</v>
      </c>
      <c r="E297" t="s">
        <v>1311</v>
      </c>
      <c r="F297" t="s">
        <v>1830</v>
      </c>
      <c r="G297">
        <v>1</v>
      </c>
      <c r="H297" t="str">
        <f t="shared" si="1"/>
        <v>10242025-147-1</v>
      </c>
      <c r="I297" s="134">
        <v>45954</v>
      </c>
      <c r="J297" s="66">
        <v>402133</v>
      </c>
      <c r="K297" t="s">
        <v>363</v>
      </c>
      <c r="L297" t="s">
        <v>1831</v>
      </c>
      <c r="M297" t="s">
        <v>1832</v>
      </c>
      <c r="N297" t="s">
        <v>363</v>
      </c>
      <c r="O297" t="s">
        <v>1763</v>
      </c>
      <c r="P297">
        <v>1.5</v>
      </c>
      <c r="Q297" t="s">
        <v>363</v>
      </c>
      <c r="R297" t="s">
        <v>1509</v>
      </c>
      <c r="S297" t="s">
        <v>1510</v>
      </c>
    </row>
    <row r="298" spans="1:19" x14ac:dyDescent="0.3">
      <c r="A298" t="s">
        <v>721</v>
      </c>
      <c r="B298" t="s">
        <v>358</v>
      </c>
      <c r="C298" t="s">
        <v>1523</v>
      </c>
      <c r="D298" t="s">
        <v>360</v>
      </c>
      <c r="E298" t="s">
        <v>1322</v>
      </c>
      <c r="F298" t="s">
        <v>1833</v>
      </c>
      <c r="G298">
        <v>1</v>
      </c>
      <c r="H298" t="str">
        <f t="shared" si="1"/>
        <v>10242025-063-1</v>
      </c>
      <c r="I298" s="134">
        <v>45954</v>
      </c>
      <c r="J298" s="66">
        <v>402133</v>
      </c>
      <c r="K298" t="s">
        <v>363</v>
      </c>
      <c r="L298" t="s">
        <v>1834</v>
      </c>
      <c r="M298" t="s">
        <v>1835</v>
      </c>
      <c r="N298" t="s">
        <v>363</v>
      </c>
      <c r="O298" t="s">
        <v>1763</v>
      </c>
      <c r="P298">
        <v>1</v>
      </c>
      <c r="Q298" t="s">
        <v>363</v>
      </c>
      <c r="R298" t="s">
        <v>1509</v>
      </c>
      <c r="S298" t="s">
        <v>1531</v>
      </c>
    </row>
    <row r="299" spans="1:19" x14ac:dyDescent="0.3">
      <c r="A299" t="s">
        <v>721</v>
      </c>
      <c r="B299" t="s">
        <v>358</v>
      </c>
      <c r="C299" t="s">
        <v>1523</v>
      </c>
      <c r="D299" t="s">
        <v>360</v>
      </c>
      <c r="E299" t="s">
        <v>1333</v>
      </c>
      <c r="F299" t="s">
        <v>1836</v>
      </c>
      <c r="G299">
        <v>1</v>
      </c>
      <c r="H299" t="str">
        <f t="shared" si="1"/>
        <v>10242025-148-1</v>
      </c>
      <c r="I299" s="134">
        <v>45954</v>
      </c>
      <c r="J299" s="66">
        <v>402133</v>
      </c>
      <c r="K299" t="s">
        <v>363</v>
      </c>
      <c r="L299" t="s">
        <v>1837</v>
      </c>
      <c r="M299" t="s">
        <v>1838</v>
      </c>
      <c r="N299" t="s">
        <v>363</v>
      </c>
      <c r="O299" t="s">
        <v>1763</v>
      </c>
      <c r="P299">
        <v>1.5</v>
      </c>
      <c r="Q299" t="s">
        <v>363</v>
      </c>
      <c r="R299" t="s">
        <v>1509</v>
      </c>
      <c r="S299" t="s">
        <v>1510</v>
      </c>
    </row>
    <row r="300" spans="1:19" x14ac:dyDescent="0.3">
      <c r="A300" t="s">
        <v>721</v>
      </c>
      <c r="B300" t="s">
        <v>358</v>
      </c>
      <c r="C300" t="s">
        <v>1523</v>
      </c>
      <c r="D300" t="s">
        <v>360</v>
      </c>
      <c r="E300" t="s">
        <v>1344</v>
      </c>
      <c r="F300" t="s">
        <v>1839</v>
      </c>
      <c r="G300">
        <v>1</v>
      </c>
      <c r="H300" t="str">
        <f t="shared" si="1"/>
        <v>10242025-064-1</v>
      </c>
      <c r="I300" s="134">
        <v>45954</v>
      </c>
      <c r="J300" s="66">
        <v>402133</v>
      </c>
      <c r="K300" t="s">
        <v>363</v>
      </c>
      <c r="L300" t="s">
        <v>1840</v>
      </c>
      <c r="M300" t="s">
        <v>1841</v>
      </c>
      <c r="N300" t="s">
        <v>363</v>
      </c>
      <c r="O300" t="s">
        <v>1763</v>
      </c>
      <c r="P300">
        <v>1</v>
      </c>
      <c r="Q300" t="s">
        <v>363</v>
      </c>
      <c r="R300" t="s">
        <v>1509</v>
      </c>
      <c r="S300" t="s">
        <v>1531</v>
      </c>
    </row>
    <row r="301" spans="1:19" x14ac:dyDescent="0.3">
      <c r="A301" t="s">
        <v>721</v>
      </c>
      <c r="B301" t="s">
        <v>358</v>
      </c>
      <c r="C301" t="s">
        <v>1523</v>
      </c>
      <c r="D301" t="s">
        <v>360</v>
      </c>
      <c r="E301" t="s">
        <v>1355</v>
      </c>
      <c r="F301" t="s">
        <v>1842</v>
      </c>
      <c r="G301">
        <v>1</v>
      </c>
      <c r="H301" t="str">
        <f t="shared" si="1"/>
        <v>10242025-135-1</v>
      </c>
      <c r="I301" s="134">
        <v>45954</v>
      </c>
      <c r="J301" s="66">
        <v>402133</v>
      </c>
      <c r="K301" t="s">
        <v>363</v>
      </c>
      <c r="L301" t="s">
        <v>1843</v>
      </c>
      <c r="M301" t="s">
        <v>1844</v>
      </c>
      <c r="N301" t="s">
        <v>363</v>
      </c>
      <c r="O301" t="s">
        <v>1763</v>
      </c>
      <c r="P301">
        <v>1.5</v>
      </c>
      <c r="Q301" t="s">
        <v>363</v>
      </c>
      <c r="R301" t="s">
        <v>1509</v>
      </c>
      <c r="S301" t="s">
        <v>1510</v>
      </c>
    </row>
    <row r="302" spans="1:19" x14ac:dyDescent="0.3">
      <c r="A302" t="s">
        <v>721</v>
      </c>
      <c r="B302" t="s">
        <v>358</v>
      </c>
      <c r="C302" t="s">
        <v>1523</v>
      </c>
      <c r="D302" t="s">
        <v>360</v>
      </c>
      <c r="E302" t="s">
        <v>1366</v>
      </c>
      <c r="F302" t="s">
        <v>1845</v>
      </c>
      <c r="G302">
        <v>1</v>
      </c>
      <c r="H302" t="str">
        <f t="shared" si="1"/>
        <v>10242025-049-1</v>
      </c>
      <c r="I302" s="134">
        <v>45954</v>
      </c>
      <c r="J302" s="66">
        <v>402133</v>
      </c>
      <c r="K302" t="s">
        <v>363</v>
      </c>
      <c r="L302" t="s">
        <v>1846</v>
      </c>
      <c r="M302" t="s">
        <v>1847</v>
      </c>
      <c r="N302" t="s">
        <v>363</v>
      </c>
      <c r="O302" t="s">
        <v>1763</v>
      </c>
      <c r="P302">
        <v>1</v>
      </c>
      <c r="Q302" t="s">
        <v>363</v>
      </c>
      <c r="R302" t="s">
        <v>1509</v>
      </c>
      <c r="S302" t="s">
        <v>1531</v>
      </c>
    </row>
    <row r="303" spans="1:19" x14ac:dyDescent="0.3">
      <c r="A303" t="s">
        <v>721</v>
      </c>
      <c r="B303" t="s">
        <v>358</v>
      </c>
      <c r="C303" t="s">
        <v>1523</v>
      </c>
      <c r="D303" t="s">
        <v>360</v>
      </c>
      <c r="E303" t="s">
        <v>1377</v>
      </c>
      <c r="F303" t="s">
        <v>1848</v>
      </c>
      <c r="G303">
        <v>1</v>
      </c>
      <c r="H303" t="str">
        <f t="shared" si="1"/>
        <v>10242025-152-1</v>
      </c>
      <c r="I303" s="134">
        <v>45954</v>
      </c>
      <c r="J303" s="66">
        <v>402133</v>
      </c>
      <c r="K303" t="s">
        <v>363</v>
      </c>
      <c r="L303" t="s">
        <v>1849</v>
      </c>
      <c r="M303" t="s">
        <v>1850</v>
      </c>
      <c r="N303" t="s">
        <v>363</v>
      </c>
      <c r="O303" t="s">
        <v>1763</v>
      </c>
      <c r="P303">
        <v>1.5</v>
      </c>
      <c r="Q303" t="s">
        <v>363</v>
      </c>
      <c r="R303" t="s">
        <v>1509</v>
      </c>
      <c r="S303" t="s">
        <v>1510</v>
      </c>
    </row>
    <row r="304" spans="1:19" x14ac:dyDescent="0.3">
      <c r="A304" t="s">
        <v>721</v>
      </c>
      <c r="B304" t="s">
        <v>358</v>
      </c>
      <c r="C304" t="s">
        <v>1523</v>
      </c>
      <c r="D304" t="s">
        <v>360</v>
      </c>
      <c r="E304" t="s">
        <v>1388</v>
      </c>
      <c r="F304" t="s">
        <v>1851</v>
      </c>
      <c r="G304">
        <v>1</v>
      </c>
      <c r="H304" t="str">
        <f t="shared" si="1"/>
        <v>10242025-068-1</v>
      </c>
      <c r="I304" s="134">
        <v>45954</v>
      </c>
      <c r="J304" s="66">
        <v>402133</v>
      </c>
      <c r="K304" t="s">
        <v>363</v>
      </c>
      <c r="L304" t="s">
        <v>1852</v>
      </c>
      <c r="M304" t="s">
        <v>1853</v>
      </c>
      <c r="N304" t="s">
        <v>363</v>
      </c>
      <c r="O304" t="s">
        <v>1763</v>
      </c>
      <c r="P304">
        <v>1</v>
      </c>
      <c r="Q304" t="s">
        <v>363</v>
      </c>
      <c r="R304" t="s">
        <v>1509</v>
      </c>
      <c r="S304" t="s">
        <v>1531</v>
      </c>
    </row>
    <row r="305" spans="1:19" x14ac:dyDescent="0.3">
      <c r="A305" t="s">
        <v>721</v>
      </c>
      <c r="B305" t="s">
        <v>358</v>
      </c>
      <c r="C305" t="s">
        <v>1523</v>
      </c>
      <c r="D305" t="s">
        <v>360</v>
      </c>
      <c r="E305" t="s">
        <v>1399</v>
      </c>
      <c r="F305" t="s">
        <v>1854</v>
      </c>
      <c r="G305">
        <v>1</v>
      </c>
      <c r="H305" t="str">
        <f t="shared" si="1"/>
        <v>10242025-142-1</v>
      </c>
      <c r="I305" s="134">
        <v>45954</v>
      </c>
      <c r="J305" s="66">
        <v>402133</v>
      </c>
      <c r="K305" t="s">
        <v>363</v>
      </c>
      <c r="L305" t="s">
        <v>1631</v>
      </c>
      <c r="M305" t="s">
        <v>1855</v>
      </c>
      <c r="N305" t="s">
        <v>363</v>
      </c>
      <c r="O305" t="s">
        <v>1763</v>
      </c>
      <c r="P305">
        <v>1.5</v>
      </c>
      <c r="Q305" t="s">
        <v>363</v>
      </c>
      <c r="R305" t="s">
        <v>1509</v>
      </c>
      <c r="S305" t="s">
        <v>1510</v>
      </c>
    </row>
    <row r="306" spans="1:19" x14ac:dyDescent="0.3">
      <c r="A306" t="s">
        <v>721</v>
      </c>
      <c r="B306" t="s">
        <v>358</v>
      </c>
      <c r="C306" t="s">
        <v>1523</v>
      </c>
      <c r="D306" t="s">
        <v>360</v>
      </c>
      <c r="E306" t="s">
        <v>1410</v>
      </c>
      <c r="F306" t="s">
        <v>1856</v>
      </c>
      <c r="G306">
        <v>1</v>
      </c>
      <c r="H306" t="str">
        <f t="shared" si="1"/>
        <v>10242025-057-1</v>
      </c>
      <c r="I306" s="134">
        <v>45954</v>
      </c>
      <c r="J306" s="66">
        <v>402133</v>
      </c>
      <c r="K306" t="s">
        <v>363</v>
      </c>
      <c r="L306" t="s">
        <v>1857</v>
      </c>
      <c r="M306" t="s">
        <v>1858</v>
      </c>
      <c r="N306" t="s">
        <v>363</v>
      </c>
      <c r="O306" t="s">
        <v>1763</v>
      </c>
      <c r="P306">
        <v>1</v>
      </c>
      <c r="Q306" t="s">
        <v>363</v>
      </c>
      <c r="R306" t="s">
        <v>1509</v>
      </c>
      <c r="S306" t="s">
        <v>1531</v>
      </c>
    </row>
    <row r="307" spans="1:19" x14ac:dyDescent="0.3">
      <c r="A307" t="s">
        <v>721</v>
      </c>
      <c r="B307" t="s">
        <v>358</v>
      </c>
      <c r="C307" t="s">
        <v>1523</v>
      </c>
      <c r="D307" t="s">
        <v>360</v>
      </c>
      <c r="E307" t="s">
        <v>1421</v>
      </c>
      <c r="F307" t="s">
        <v>1859</v>
      </c>
      <c r="G307">
        <v>1</v>
      </c>
      <c r="H307" t="str">
        <f t="shared" si="1"/>
        <v>10242025-140-1</v>
      </c>
      <c r="I307" s="134">
        <v>45954</v>
      </c>
      <c r="J307" s="66">
        <v>402133</v>
      </c>
      <c r="K307" t="s">
        <v>363</v>
      </c>
      <c r="L307" t="s">
        <v>1860</v>
      </c>
      <c r="M307" t="s">
        <v>1861</v>
      </c>
      <c r="N307" t="s">
        <v>363</v>
      </c>
      <c r="O307" t="s">
        <v>1763</v>
      </c>
      <c r="P307">
        <v>1.5</v>
      </c>
      <c r="Q307" t="s">
        <v>363</v>
      </c>
      <c r="R307" t="s">
        <v>1509</v>
      </c>
      <c r="S307" t="s">
        <v>1510</v>
      </c>
    </row>
    <row r="308" spans="1:19" x14ac:dyDescent="0.3">
      <c r="A308" t="s">
        <v>721</v>
      </c>
      <c r="B308" t="s">
        <v>358</v>
      </c>
      <c r="C308" t="s">
        <v>1523</v>
      </c>
      <c r="D308" t="s">
        <v>360</v>
      </c>
      <c r="E308" t="s">
        <v>1432</v>
      </c>
      <c r="F308" t="s">
        <v>1862</v>
      </c>
      <c r="G308">
        <v>1</v>
      </c>
      <c r="H308" t="str">
        <f t="shared" si="1"/>
        <v>10242025-055-1</v>
      </c>
      <c r="I308" s="134">
        <v>45954</v>
      </c>
      <c r="J308" s="66">
        <v>402133</v>
      </c>
      <c r="K308" t="s">
        <v>363</v>
      </c>
      <c r="L308" t="s">
        <v>1863</v>
      </c>
      <c r="M308" t="s">
        <v>1864</v>
      </c>
      <c r="N308" t="s">
        <v>363</v>
      </c>
      <c r="O308" t="s">
        <v>1763</v>
      </c>
      <c r="P308">
        <v>1</v>
      </c>
      <c r="Q308" t="s">
        <v>363</v>
      </c>
      <c r="R308" t="s">
        <v>1509</v>
      </c>
      <c r="S308" t="s">
        <v>1531</v>
      </c>
    </row>
    <row r="309" spans="1:19" x14ac:dyDescent="0.3">
      <c r="A309" t="s">
        <v>721</v>
      </c>
      <c r="B309" t="s">
        <v>358</v>
      </c>
      <c r="C309" t="s">
        <v>1523</v>
      </c>
      <c r="D309" t="s">
        <v>360</v>
      </c>
      <c r="E309" t="s">
        <v>1443</v>
      </c>
      <c r="F309" t="s">
        <v>1865</v>
      </c>
      <c r="G309">
        <v>1</v>
      </c>
      <c r="H309" t="str">
        <f t="shared" ref="H309:H357" si="2">_xlfn.CONCAT(F309,"-",G309)</f>
        <v>10242025-150-1</v>
      </c>
      <c r="I309" s="134">
        <v>45954</v>
      </c>
      <c r="J309" s="66">
        <v>402133</v>
      </c>
      <c r="K309" t="s">
        <v>363</v>
      </c>
      <c r="L309" t="s">
        <v>1866</v>
      </c>
      <c r="M309" t="s">
        <v>1867</v>
      </c>
      <c r="N309" t="s">
        <v>363</v>
      </c>
      <c r="O309" t="s">
        <v>1763</v>
      </c>
      <c r="P309">
        <v>1.5</v>
      </c>
      <c r="Q309" t="s">
        <v>363</v>
      </c>
      <c r="R309" t="s">
        <v>1509</v>
      </c>
      <c r="S309" t="s">
        <v>1510</v>
      </c>
    </row>
    <row r="310" spans="1:19" x14ac:dyDescent="0.3">
      <c r="A310" t="s">
        <v>721</v>
      </c>
      <c r="B310" t="s">
        <v>358</v>
      </c>
      <c r="C310" t="s">
        <v>1523</v>
      </c>
      <c r="D310" t="s">
        <v>360</v>
      </c>
      <c r="E310" t="s">
        <v>1454</v>
      </c>
      <c r="F310" t="s">
        <v>1868</v>
      </c>
      <c r="G310">
        <v>1</v>
      </c>
      <c r="H310" t="str">
        <f t="shared" si="2"/>
        <v>10242025-066-1</v>
      </c>
      <c r="I310" s="134">
        <v>45954</v>
      </c>
      <c r="J310" s="66">
        <v>402133</v>
      </c>
      <c r="K310" t="s">
        <v>363</v>
      </c>
      <c r="L310" t="s">
        <v>1869</v>
      </c>
      <c r="M310" t="s">
        <v>1870</v>
      </c>
      <c r="N310" t="s">
        <v>363</v>
      </c>
      <c r="O310" t="s">
        <v>1763</v>
      </c>
      <c r="P310">
        <v>1</v>
      </c>
      <c r="Q310" t="s">
        <v>363</v>
      </c>
      <c r="R310" t="s">
        <v>1509</v>
      </c>
      <c r="S310" t="s">
        <v>1531</v>
      </c>
    </row>
    <row r="311" spans="1:19" x14ac:dyDescent="0.3">
      <c r="A311" t="s">
        <v>721</v>
      </c>
      <c r="B311" t="s">
        <v>358</v>
      </c>
      <c r="C311" t="s">
        <v>1523</v>
      </c>
      <c r="D311" t="s">
        <v>360</v>
      </c>
      <c r="E311" t="s">
        <v>1465</v>
      </c>
      <c r="F311" t="s">
        <v>1871</v>
      </c>
      <c r="G311">
        <v>1</v>
      </c>
      <c r="H311" t="str">
        <f t="shared" si="2"/>
        <v>10242025-144-1</v>
      </c>
      <c r="I311" s="134">
        <v>45954</v>
      </c>
      <c r="J311" s="66">
        <v>402133</v>
      </c>
      <c r="K311" t="s">
        <v>363</v>
      </c>
      <c r="L311" t="s">
        <v>1872</v>
      </c>
      <c r="M311" t="s">
        <v>1873</v>
      </c>
      <c r="N311" t="s">
        <v>363</v>
      </c>
      <c r="O311" t="s">
        <v>1763</v>
      </c>
      <c r="P311">
        <v>1.5</v>
      </c>
      <c r="Q311" t="s">
        <v>363</v>
      </c>
      <c r="R311" t="s">
        <v>1509</v>
      </c>
      <c r="S311" t="s">
        <v>1510</v>
      </c>
    </row>
    <row r="312" spans="1:19" x14ac:dyDescent="0.3">
      <c r="A312" t="s">
        <v>721</v>
      </c>
      <c r="B312" t="s">
        <v>358</v>
      </c>
      <c r="C312" t="s">
        <v>1523</v>
      </c>
      <c r="D312" t="s">
        <v>360</v>
      </c>
      <c r="E312" t="s">
        <v>1476</v>
      </c>
      <c r="F312" t="s">
        <v>1874</v>
      </c>
      <c r="G312">
        <v>1</v>
      </c>
      <c r="H312" t="str">
        <f t="shared" si="2"/>
        <v>10242025-059-1</v>
      </c>
      <c r="I312" s="134">
        <v>45954</v>
      </c>
      <c r="J312" s="66">
        <v>402133</v>
      </c>
      <c r="K312" t="s">
        <v>363</v>
      </c>
      <c r="L312" t="s">
        <v>1652</v>
      </c>
      <c r="M312" t="s">
        <v>1653</v>
      </c>
      <c r="N312" t="s">
        <v>363</v>
      </c>
      <c r="O312" t="s">
        <v>1763</v>
      </c>
      <c r="P312">
        <v>1</v>
      </c>
      <c r="Q312" t="s">
        <v>363</v>
      </c>
      <c r="R312" t="s">
        <v>1509</v>
      </c>
      <c r="S312" t="s">
        <v>1531</v>
      </c>
    </row>
    <row r="313" spans="1:19" x14ac:dyDescent="0.3">
      <c r="A313" t="s">
        <v>721</v>
      </c>
      <c r="B313" t="s">
        <v>358</v>
      </c>
      <c r="C313" t="s">
        <v>1523</v>
      </c>
      <c r="D313" t="s">
        <v>360</v>
      </c>
      <c r="E313" t="s">
        <v>1487</v>
      </c>
      <c r="F313" t="s">
        <v>1875</v>
      </c>
      <c r="G313">
        <v>1</v>
      </c>
      <c r="H313" t="str">
        <f t="shared" si="2"/>
        <v>10242025-149-1</v>
      </c>
      <c r="I313" s="134">
        <v>45954</v>
      </c>
      <c r="J313" s="66">
        <v>402133</v>
      </c>
      <c r="K313" t="s">
        <v>363</v>
      </c>
      <c r="L313" t="s">
        <v>1876</v>
      </c>
      <c r="M313" t="s">
        <v>1877</v>
      </c>
      <c r="N313" t="s">
        <v>363</v>
      </c>
      <c r="O313" t="s">
        <v>1763</v>
      </c>
      <c r="P313">
        <v>1.5</v>
      </c>
      <c r="Q313" t="s">
        <v>363</v>
      </c>
      <c r="R313" t="s">
        <v>1509</v>
      </c>
      <c r="S313" t="s">
        <v>1510</v>
      </c>
    </row>
    <row r="314" spans="1:19" x14ac:dyDescent="0.3">
      <c r="A314" t="s">
        <v>721</v>
      </c>
      <c r="B314" t="s">
        <v>358</v>
      </c>
      <c r="C314" t="s">
        <v>1523</v>
      </c>
      <c r="D314" t="s">
        <v>360</v>
      </c>
      <c r="E314" t="s">
        <v>1498</v>
      </c>
      <c r="F314" t="s">
        <v>1878</v>
      </c>
      <c r="G314">
        <v>1</v>
      </c>
      <c r="H314" t="str">
        <f t="shared" si="2"/>
        <v>10242025-065-1</v>
      </c>
      <c r="I314" s="134">
        <v>45954</v>
      </c>
      <c r="J314" s="66">
        <v>402133</v>
      </c>
      <c r="K314" t="s">
        <v>363</v>
      </c>
      <c r="L314" t="s">
        <v>1879</v>
      </c>
      <c r="M314" t="s">
        <v>1880</v>
      </c>
      <c r="N314" t="s">
        <v>363</v>
      </c>
      <c r="O314" t="s">
        <v>1763</v>
      </c>
      <c r="P314">
        <v>1</v>
      </c>
      <c r="Q314" t="s">
        <v>363</v>
      </c>
      <c r="R314" t="s">
        <v>1509</v>
      </c>
      <c r="S314" t="s">
        <v>1531</v>
      </c>
    </row>
    <row r="315" spans="1:19" x14ac:dyDescent="0.3">
      <c r="A315" t="s">
        <v>721</v>
      </c>
      <c r="B315" t="s">
        <v>358</v>
      </c>
      <c r="C315" t="s">
        <v>1523</v>
      </c>
      <c r="D315" t="s">
        <v>360</v>
      </c>
      <c r="E315" t="s">
        <v>1028</v>
      </c>
      <c r="F315" t="s">
        <v>1881</v>
      </c>
      <c r="G315">
        <v>1</v>
      </c>
      <c r="H315" t="str">
        <f t="shared" si="2"/>
        <v>10242025-094-1</v>
      </c>
      <c r="I315" s="134">
        <v>45954</v>
      </c>
      <c r="J315" s="66">
        <v>402133</v>
      </c>
      <c r="K315" t="s">
        <v>363</v>
      </c>
      <c r="L315" t="s">
        <v>1525</v>
      </c>
      <c r="M315" t="s">
        <v>1526</v>
      </c>
      <c r="N315" t="s">
        <v>363</v>
      </c>
      <c r="O315" t="s">
        <v>1882</v>
      </c>
      <c r="P315">
        <v>0.75</v>
      </c>
      <c r="Q315" t="s">
        <v>363</v>
      </c>
      <c r="R315" t="s">
        <v>1509</v>
      </c>
      <c r="S315" t="s">
        <v>1510</v>
      </c>
    </row>
    <row r="316" spans="1:19" x14ac:dyDescent="0.3">
      <c r="A316" t="s">
        <v>721</v>
      </c>
      <c r="B316" t="s">
        <v>358</v>
      </c>
      <c r="C316" t="s">
        <v>1523</v>
      </c>
      <c r="D316" t="s">
        <v>360</v>
      </c>
      <c r="E316" t="s">
        <v>1040</v>
      </c>
      <c r="F316" t="s">
        <v>1883</v>
      </c>
      <c r="G316">
        <v>1</v>
      </c>
      <c r="H316" t="str">
        <f t="shared" si="2"/>
        <v>10242025-006-1</v>
      </c>
      <c r="I316" s="134">
        <v>45954</v>
      </c>
      <c r="J316" s="66">
        <v>402133</v>
      </c>
      <c r="K316" t="s">
        <v>363</v>
      </c>
      <c r="L316" t="s">
        <v>1529</v>
      </c>
      <c r="M316" t="s">
        <v>1689</v>
      </c>
      <c r="N316" t="s">
        <v>363</v>
      </c>
      <c r="O316" t="s">
        <v>1882</v>
      </c>
      <c r="P316">
        <v>0.5</v>
      </c>
      <c r="Q316" t="s">
        <v>363</v>
      </c>
      <c r="R316" t="s">
        <v>1509</v>
      </c>
      <c r="S316" t="s">
        <v>1531</v>
      </c>
    </row>
    <row r="317" spans="1:19" x14ac:dyDescent="0.3">
      <c r="A317" t="s">
        <v>721</v>
      </c>
      <c r="B317" t="s">
        <v>358</v>
      </c>
      <c r="C317" t="s">
        <v>1523</v>
      </c>
      <c r="D317" t="s">
        <v>360</v>
      </c>
      <c r="E317" t="s">
        <v>1054</v>
      </c>
      <c r="F317" t="s">
        <v>1884</v>
      </c>
      <c r="G317">
        <v>1</v>
      </c>
      <c r="H317" t="str">
        <f t="shared" si="2"/>
        <v>10242025-095-1</v>
      </c>
      <c r="I317" s="134">
        <v>45954</v>
      </c>
      <c r="J317" s="66">
        <v>402133</v>
      </c>
      <c r="K317" t="s">
        <v>363</v>
      </c>
      <c r="L317" t="s">
        <v>1533</v>
      </c>
      <c r="M317" t="s">
        <v>1534</v>
      </c>
      <c r="N317" t="s">
        <v>363</v>
      </c>
      <c r="O317" t="s">
        <v>1882</v>
      </c>
      <c r="P317">
        <v>0.75</v>
      </c>
      <c r="Q317" t="s">
        <v>363</v>
      </c>
      <c r="R317" t="s">
        <v>1509</v>
      </c>
      <c r="S317" t="s">
        <v>1510</v>
      </c>
    </row>
    <row r="318" spans="1:19" x14ac:dyDescent="0.3">
      <c r="A318" t="s">
        <v>721</v>
      </c>
      <c r="B318" t="s">
        <v>358</v>
      </c>
      <c r="C318" t="s">
        <v>1523</v>
      </c>
      <c r="D318" t="s">
        <v>360</v>
      </c>
      <c r="E318" t="s">
        <v>1065</v>
      </c>
      <c r="F318" t="s">
        <v>1885</v>
      </c>
      <c r="G318">
        <v>1</v>
      </c>
      <c r="H318" t="str">
        <f t="shared" si="2"/>
        <v>10242025-007-1</v>
      </c>
      <c r="I318" s="134">
        <v>45954</v>
      </c>
      <c r="J318" s="66">
        <v>402133</v>
      </c>
      <c r="K318" t="s">
        <v>363</v>
      </c>
      <c r="L318" t="s">
        <v>1536</v>
      </c>
      <c r="M318" t="s">
        <v>1886</v>
      </c>
      <c r="N318" t="s">
        <v>363</v>
      </c>
      <c r="O318" t="s">
        <v>1882</v>
      </c>
      <c r="P318">
        <v>0.5</v>
      </c>
      <c r="Q318" t="s">
        <v>363</v>
      </c>
      <c r="R318" t="s">
        <v>1509</v>
      </c>
      <c r="S318" t="s">
        <v>1531</v>
      </c>
    </row>
    <row r="319" spans="1:19" x14ac:dyDescent="0.3">
      <c r="A319" t="s">
        <v>721</v>
      </c>
      <c r="B319" t="s">
        <v>358</v>
      </c>
      <c r="C319" t="s">
        <v>1523</v>
      </c>
      <c r="D319" t="s">
        <v>360</v>
      </c>
      <c r="E319" t="s">
        <v>1076</v>
      </c>
      <c r="F319" t="s">
        <v>1887</v>
      </c>
      <c r="G319">
        <v>1</v>
      </c>
      <c r="H319" t="str">
        <f t="shared" si="2"/>
        <v>10242025-113-1</v>
      </c>
      <c r="I319" s="134">
        <v>45954</v>
      </c>
      <c r="J319" s="66">
        <v>402133</v>
      </c>
      <c r="K319" t="s">
        <v>363</v>
      </c>
      <c r="L319" t="s">
        <v>1538</v>
      </c>
      <c r="M319" t="s">
        <v>1539</v>
      </c>
      <c r="N319" t="s">
        <v>363</v>
      </c>
      <c r="O319" t="s">
        <v>1882</v>
      </c>
      <c r="P319">
        <v>0.75</v>
      </c>
      <c r="Q319" t="s">
        <v>363</v>
      </c>
      <c r="R319" t="s">
        <v>1509</v>
      </c>
      <c r="S319" t="s">
        <v>1510</v>
      </c>
    </row>
    <row r="320" spans="1:19" x14ac:dyDescent="0.3">
      <c r="A320" t="s">
        <v>721</v>
      </c>
      <c r="B320" t="s">
        <v>358</v>
      </c>
      <c r="C320" t="s">
        <v>1523</v>
      </c>
      <c r="D320" t="s">
        <v>360</v>
      </c>
      <c r="E320" t="s">
        <v>1087</v>
      </c>
      <c r="F320" t="s">
        <v>1888</v>
      </c>
      <c r="G320">
        <v>1</v>
      </c>
      <c r="H320" t="str">
        <f t="shared" si="2"/>
        <v>10242025-014-1</v>
      </c>
      <c r="I320" s="134">
        <v>45954</v>
      </c>
      <c r="J320" s="66">
        <v>402133</v>
      </c>
      <c r="K320" t="s">
        <v>363</v>
      </c>
      <c r="L320" t="s">
        <v>1541</v>
      </c>
      <c r="M320" t="s">
        <v>1889</v>
      </c>
      <c r="N320" t="s">
        <v>363</v>
      </c>
      <c r="O320" t="s">
        <v>1882</v>
      </c>
      <c r="P320">
        <v>0.5</v>
      </c>
      <c r="Q320" t="s">
        <v>363</v>
      </c>
      <c r="R320" t="s">
        <v>1509</v>
      </c>
      <c r="S320" t="s">
        <v>1531</v>
      </c>
    </row>
    <row r="321" spans="1:19" x14ac:dyDescent="0.3">
      <c r="A321" t="s">
        <v>721</v>
      </c>
      <c r="B321" t="s">
        <v>358</v>
      </c>
      <c r="C321" t="s">
        <v>1523</v>
      </c>
      <c r="D321" t="s">
        <v>360</v>
      </c>
      <c r="E321" t="s">
        <v>1098</v>
      </c>
      <c r="F321" t="s">
        <v>1890</v>
      </c>
      <c r="G321">
        <v>1</v>
      </c>
      <c r="H321" t="str">
        <f t="shared" si="2"/>
        <v>10242025-026-1</v>
      </c>
      <c r="I321" s="134">
        <v>45954</v>
      </c>
      <c r="J321" s="66">
        <v>402133</v>
      </c>
      <c r="K321" t="s">
        <v>363</v>
      </c>
      <c r="L321" t="s">
        <v>1544</v>
      </c>
      <c r="M321" t="s">
        <v>1891</v>
      </c>
      <c r="N321" t="s">
        <v>363</v>
      </c>
      <c r="O321" t="s">
        <v>1882</v>
      </c>
      <c r="P321">
        <v>0.5</v>
      </c>
      <c r="Q321" t="s">
        <v>363</v>
      </c>
      <c r="R321" t="s">
        <v>1509</v>
      </c>
      <c r="S321" t="s">
        <v>1531</v>
      </c>
    </row>
    <row r="322" spans="1:19" x14ac:dyDescent="0.3">
      <c r="A322" t="s">
        <v>721</v>
      </c>
      <c r="B322" t="s">
        <v>358</v>
      </c>
      <c r="C322" t="s">
        <v>1523</v>
      </c>
      <c r="D322" t="s">
        <v>360</v>
      </c>
      <c r="E322" t="s">
        <v>1109</v>
      </c>
      <c r="F322" t="s">
        <v>1892</v>
      </c>
      <c r="G322">
        <v>1</v>
      </c>
      <c r="H322" t="str">
        <f t="shared" si="2"/>
        <v>10242025-109-1</v>
      </c>
      <c r="I322" s="134">
        <v>45954</v>
      </c>
      <c r="J322" s="66">
        <v>402133</v>
      </c>
      <c r="K322" t="s">
        <v>363</v>
      </c>
      <c r="L322" t="s">
        <v>1547</v>
      </c>
      <c r="M322" t="s">
        <v>1548</v>
      </c>
      <c r="N322" t="s">
        <v>363</v>
      </c>
      <c r="O322" t="s">
        <v>1882</v>
      </c>
      <c r="P322">
        <v>0.75</v>
      </c>
      <c r="Q322" t="s">
        <v>363</v>
      </c>
      <c r="R322" t="s">
        <v>1509</v>
      </c>
      <c r="S322" t="s">
        <v>1510</v>
      </c>
    </row>
    <row r="323" spans="1:19" x14ac:dyDescent="0.3">
      <c r="A323" t="s">
        <v>721</v>
      </c>
      <c r="B323" t="s">
        <v>358</v>
      </c>
      <c r="C323" t="s">
        <v>1523</v>
      </c>
      <c r="D323" t="s">
        <v>360</v>
      </c>
      <c r="E323" t="s">
        <v>1120</v>
      </c>
      <c r="F323" t="s">
        <v>1893</v>
      </c>
      <c r="G323">
        <v>1</v>
      </c>
      <c r="H323" t="str">
        <f t="shared" si="2"/>
        <v>10242025-023-1</v>
      </c>
      <c r="I323" s="134">
        <v>45954</v>
      </c>
      <c r="J323" s="66">
        <v>402133</v>
      </c>
      <c r="K323" t="s">
        <v>363</v>
      </c>
      <c r="L323" t="s">
        <v>1550</v>
      </c>
      <c r="M323" t="s">
        <v>1894</v>
      </c>
      <c r="N323" t="s">
        <v>363</v>
      </c>
      <c r="O323" t="s">
        <v>1882</v>
      </c>
      <c r="P323">
        <v>0.5</v>
      </c>
      <c r="Q323" t="s">
        <v>363</v>
      </c>
      <c r="R323" t="s">
        <v>1509</v>
      </c>
      <c r="S323" t="s">
        <v>1531</v>
      </c>
    </row>
    <row r="324" spans="1:19" x14ac:dyDescent="0.3">
      <c r="A324" t="s">
        <v>721</v>
      </c>
      <c r="B324" t="s">
        <v>358</v>
      </c>
      <c r="C324" t="s">
        <v>1523</v>
      </c>
      <c r="D324" t="s">
        <v>360</v>
      </c>
      <c r="E324" t="s">
        <v>1131</v>
      </c>
      <c r="F324" t="s">
        <v>1895</v>
      </c>
      <c r="G324">
        <v>1</v>
      </c>
      <c r="H324" t="str">
        <f t="shared" si="2"/>
        <v>10242025-099-1</v>
      </c>
      <c r="I324" s="134">
        <v>45954</v>
      </c>
      <c r="J324" s="66">
        <v>402133</v>
      </c>
      <c r="K324" t="s">
        <v>363</v>
      </c>
      <c r="L324" t="s">
        <v>1552</v>
      </c>
      <c r="M324" t="s">
        <v>1553</v>
      </c>
      <c r="N324" t="s">
        <v>363</v>
      </c>
      <c r="O324" t="s">
        <v>1882</v>
      </c>
      <c r="P324">
        <v>0.75</v>
      </c>
      <c r="Q324" t="s">
        <v>363</v>
      </c>
      <c r="R324" t="s">
        <v>1509</v>
      </c>
      <c r="S324" t="s">
        <v>1510</v>
      </c>
    </row>
    <row r="325" spans="1:19" x14ac:dyDescent="0.3">
      <c r="A325" t="s">
        <v>721</v>
      </c>
      <c r="B325" t="s">
        <v>358</v>
      </c>
      <c r="C325" t="s">
        <v>1523</v>
      </c>
      <c r="D325" t="s">
        <v>360</v>
      </c>
      <c r="E325" t="s">
        <v>1142</v>
      </c>
      <c r="F325" t="s">
        <v>1896</v>
      </c>
      <c r="G325">
        <v>1</v>
      </c>
      <c r="H325" t="str">
        <f t="shared" si="2"/>
        <v>10242025-012-1</v>
      </c>
      <c r="I325" s="134">
        <v>45954</v>
      </c>
      <c r="J325" s="66">
        <v>402133</v>
      </c>
      <c r="K325" t="s">
        <v>363</v>
      </c>
      <c r="L325" t="s">
        <v>1529</v>
      </c>
      <c r="M325" t="s">
        <v>1689</v>
      </c>
      <c r="N325" t="s">
        <v>363</v>
      </c>
      <c r="O325" t="s">
        <v>1882</v>
      </c>
      <c r="P325">
        <v>0.5</v>
      </c>
      <c r="Q325" t="s">
        <v>363</v>
      </c>
      <c r="R325" t="s">
        <v>1509</v>
      </c>
      <c r="S325" t="s">
        <v>1531</v>
      </c>
    </row>
    <row r="326" spans="1:19" x14ac:dyDescent="0.3">
      <c r="A326" t="s">
        <v>721</v>
      </c>
      <c r="B326" t="s">
        <v>358</v>
      </c>
      <c r="C326" t="s">
        <v>1523</v>
      </c>
      <c r="D326" t="s">
        <v>360</v>
      </c>
      <c r="E326" t="s">
        <v>1153</v>
      </c>
      <c r="F326" t="s">
        <v>1897</v>
      </c>
      <c r="G326">
        <v>1</v>
      </c>
      <c r="H326" t="str">
        <f t="shared" si="2"/>
        <v>10242025-096-1</v>
      </c>
      <c r="I326" s="134">
        <v>45954</v>
      </c>
      <c r="J326" s="66">
        <v>402133</v>
      </c>
      <c r="K326" t="s">
        <v>363</v>
      </c>
      <c r="L326" t="s">
        <v>1556</v>
      </c>
      <c r="M326" t="s">
        <v>1557</v>
      </c>
      <c r="N326" t="s">
        <v>363</v>
      </c>
      <c r="O326" t="s">
        <v>1882</v>
      </c>
      <c r="P326">
        <v>0.75</v>
      </c>
      <c r="Q326" t="s">
        <v>363</v>
      </c>
      <c r="R326" t="s">
        <v>1509</v>
      </c>
      <c r="S326" t="s">
        <v>1510</v>
      </c>
    </row>
    <row r="327" spans="1:19" x14ac:dyDescent="0.3">
      <c r="A327" t="s">
        <v>721</v>
      </c>
      <c r="B327" t="s">
        <v>358</v>
      </c>
      <c r="C327" t="s">
        <v>1523</v>
      </c>
      <c r="D327" t="s">
        <v>360</v>
      </c>
      <c r="E327" t="s">
        <v>1164</v>
      </c>
      <c r="F327" t="s">
        <v>1898</v>
      </c>
      <c r="G327">
        <v>1</v>
      </c>
      <c r="H327" t="str">
        <f t="shared" si="2"/>
        <v>10242025-008-1</v>
      </c>
      <c r="I327" s="134">
        <v>45954</v>
      </c>
      <c r="J327" s="66">
        <v>402133</v>
      </c>
      <c r="K327" t="s">
        <v>363</v>
      </c>
      <c r="L327" t="s">
        <v>1556</v>
      </c>
      <c r="M327" t="s">
        <v>1557</v>
      </c>
      <c r="N327" t="s">
        <v>363</v>
      </c>
      <c r="O327" t="s">
        <v>1882</v>
      </c>
      <c r="P327">
        <v>0.5</v>
      </c>
      <c r="Q327" t="s">
        <v>363</v>
      </c>
      <c r="R327" t="s">
        <v>1509</v>
      </c>
      <c r="S327" t="s">
        <v>1531</v>
      </c>
    </row>
    <row r="328" spans="1:19" x14ac:dyDescent="0.3">
      <c r="A328" t="s">
        <v>721</v>
      </c>
      <c r="B328" t="s">
        <v>358</v>
      </c>
      <c r="C328" t="s">
        <v>1523</v>
      </c>
      <c r="D328" t="s">
        <v>360</v>
      </c>
      <c r="E328" t="s">
        <v>1175</v>
      </c>
      <c r="F328" t="s">
        <v>1899</v>
      </c>
      <c r="G328">
        <v>1</v>
      </c>
      <c r="H328" t="str">
        <f t="shared" si="2"/>
        <v>10242025-103-1</v>
      </c>
      <c r="I328" s="134">
        <v>45954</v>
      </c>
      <c r="J328" s="66">
        <v>402133</v>
      </c>
      <c r="K328" t="s">
        <v>363</v>
      </c>
      <c r="L328" t="s">
        <v>1561</v>
      </c>
      <c r="M328" t="s">
        <v>1562</v>
      </c>
      <c r="N328" t="s">
        <v>363</v>
      </c>
      <c r="O328" t="s">
        <v>1882</v>
      </c>
      <c r="P328">
        <v>0.75</v>
      </c>
      <c r="Q328" t="s">
        <v>363</v>
      </c>
      <c r="R328" t="s">
        <v>1509</v>
      </c>
      <c r="S328" t="s">
        <v>1510</v>
      </c>
    </row>
    <row r="329" spans="1:19" x14ac:dyDescent="0.3">
      <c r="A329" t="s">
        <v>721</v>
      </c>
      <c r="B329" t="s">
        <v>358</v>
      </c>
      <c r="C329" t="s">
        <v>1523</v>
      </c>
      <c r="D329" t="s">
        <v>360</v>
      </c>
      <c r="E329" t="s">
        <v>1186</v>
      </c>
      <c r="F329" t="s">
        <v>1900</v>
      </c>
      <c r="G329">
        <v>1</v>
      </c>
      <c r="H329" t="str">
        <f t="shared" si="2"/>
        <v>10242025-016-1</v>
      </c>
      <c r="I329" s="134">
        <v>45954</v>
      </c>
      <c r="J329" s="66">
        <v>402133</v>
      </c>
      <c r="K329" t="s">
        <v>363</v>
      </c>
      <c r="L329" t="s">
        <v>1550</v>
      </c>
      <c r="M329" t="s">
        <v>1894</v>
      </c>
      <c r="N329" t="s">
        <v>363</v>
      </c>
      <c r="O329" t="s">
        <v>1882</v>
      </c>
      <c r="P329">
        <v>0.5</v>
      </c>
      <c r="Q329" t="s">
        <v>363</v>
      </c>
      <c r="R329" t="s">
        <v>1509</v>
      </c>
      <c r="S329" t="s">
        <v>1531</v>
      </c>
    </row>
    <row r="330" spans="1:19" x14ac:dyDescent="0.3">
      <c r="A330" t="s">
        <v>721</v>
      </c>
      <c r="B330" t="s">
        <v>358</v>
      </c>
      <c r="C330" t="s">
        <v>1523</v>
      </c>
      <c r="D330" t="s">
        <v>360</v>
      </c>
      <c r="E330" t="s">
        <v>1197</v>
      </c>
      <c r="F330" t="s">
        <v>1901</v>
      </c>
      <c r="G330">
        <v>1</v>
      </c>
      <c r="H330" t="str">
        <f t="shared" si="2"/>
        <v>10242025-101-1</v>
      </c>
      <c r="I330" s="134">
        <v>45954</v>
      </c>
      <c r="J330" s="66">
        <v>402133</v>
      </c>
      <c r="K330" t="s">
        <v>363</v>
      </c>
      <c r="L330" t="s">
        <v>1565</v>
      </c>
      <c r="M330" t="s">
        <v>1566</v>
      </c>
      <c r="N330" t="s">
        <v>363</v>
      </c>
      <c r="O330" t="s">
        <v>1882</v>
      </c>
      <c r="P330">
        <v>0.75</v>
      </c>
      <c r="Q330" t="s">
        <v>363</v>
      </c>
      <c r="R330" t="s">
        <v>1509</v>
      </c>
      <c r="S330" t="s">
        <v>1510</v>
      </c>
    </row>
    <row r="331" spans="1:19" x14ac:dyDescent="0.3">
      <c r="A331" t="s">
        <v>721</v>
      </c>
      <c r="B331" t="s">
        <v>358</v>
      </c>
      <c r="C331" t="s">
        <v>1523</v>
      </c>
      <c r="D331" t="s">
        <v>360</v>
      </c>
      <c r="E331" t="s">
        <v>1208</v>
      </c>
      <c r="F331" t="s">
        <v>1902</v>
      </c>
      <c r="G331">
        <v>1</v>
      </c>
      <c r="H331" t="str">
        <f t="shared" si="2"/>
        <v>10242025-009-1</v>
      </c>
      <c r="I331" s="134">
        <v>45954</v>
      </c>
      <c r="J331" s="66">
        <v>402133</v>
      </c>
      <c r="K331" t="s">
        <v>363</v>
      </c>
      <c r="L331" t="s">
        <v>1568</v>
      </c>
      <c r="M331" t="s">
        <v>1903</v>
      </c>
      <c r="N331" t="s">
        <v>363</v>
      </c>
      <c r="O331" t="s">
        <v>1882</v>
      </c>
      <c r="P331">
        <v>0.5</v>
      </c>
      <c r="Q331" t="s">
        <v>363</v>
      </c>
      <c r="R331" t="s">
        <v>1509</v>
      </c>
      <c r="S331" t="s">
        <v>1531</v>
      </c>
    </row>
    <row r="332" spans="1:19" x14ac:dyDescent="0.3">
      <c r="A332" t="s">
        <v>721</v>
      </c>
      <c r="B332" t="s">
        <v>358</v>
      </c>
      <c r="C332" t="s">
        <v>1523</v>
      </c>
      <c r="D332" t="s">
        <v>360</v>
      </c>
      <c r="E332" t="s">
        <v>1219</v>
      </c>
      <c r="F332" t="s">
        <v>1904</v>
      </c>
      <c r="G332">
        <v>1</v>
      </c>
      <c r="H332" t="str">
        <f t="shared" si="2"/>
        <v>10242025-111-1</v>
      </c>
      <c r="I332" s="134">
        <v>45954</v>
      </c>
      <c r="J332" s="66">
        <v>402133</v>
      </c>
      <c r="K332" t="s">
        <v>363</v>
      </c>
      <c r="L332" t="s">
        <v>1571</v>
      </c>
      <c r="M332" t="s">
        <v>1572</v>
      </c>
      <c r="N332" t="s">
        <v>363</v>
      </c>
      <c r="O332" t="s">
        <v>1882</v>
      </c>
      <c r="P332">
        <v>0.75</v>
      </c>
      <c r="Q332" t="s">
        <v>363</v>
      </c>
      <c r="R332" t="s">
        <v>1509</v>
      </c>
      <c r="S332" t="s">
        <v>1510</v>
      </c>
    </row>
    <row r="333" spans="1:19" x14ac:dyDescent="0.3">
      <c r="A333" t="s">
        <v>721</v>
      </c>
      <c r="B333" t="s">
        <v>358</v>
      </c>
      <c r="C333" t="s">
        <v>1523</v>
      </c>
      <c r="D333" t="s">
        <v>360</v>
      </c>
      <c r="E333" t="s">
        <v>1230</v>
      </c>
      <c r="F333" t="s">
        <v>1905</v>
      </c>
      <c r="G333">
        <v>1</v>
      </c>
      <c r="H333" t="str">
        <f t="shared" si="2"/>
        <v>10242025-025-1</v>
      </c>
      <c r="I333" s="134">
        <v>45954</v>
      </c>
      <c r="J333" s="66">
        <v>402133</v>
      </c>
      <c r="K333" t="s">
        <v>363</v>
      </c>
      <c r="L333" t="s">
        <v>1574</v>
      </c>
      <c r="M333" t="s">
        <v>1906</v>
      </c>
      <c r="N333" t="s">
        <v>363</v>
      </c>
      <c r="O333" t="s">
        <v>1882</v>
      </c>
      <c r="P333">
        <v>0.5</v>
      </c>
      <c r="Q333" t="s">
        <v>363</v>
      </c>
      <c r="R333" t="s">
        <v>1509</v>
      </c>
      <c r="S333" t="s">
        <v>1531</v>
      </c>
    </row>
    <row r="334" spans="1:19" x14ac:dyDescent="0.3">
      <c r="A334" t="s">
        <v>721</v>
      </c>
      <c r="B334" t="s">
        <v>358</v>
      </c>
      <c r="C334" t="s">
        <v>1523</v>
      </c>
      <c r="D334" t="s">
        <v>360</v>
      </c>
      <c r="E334" t="s">
        <v>1241</v>
      </c>
      <c r="F334" t="s">
        <v>1907</v>
      </c>
      <c r="G334">
        <v>1</v>
      </c>
      <c r="H334" t="str">
        <f t="shared" si="2"/>
        <v>10242025-112-1</v>
      </c>
      <c r="I334" s="134">
        <v>45954</v>
      </c>
      <c r="J334" s="66">
        <v>402133</v>
      </c>
      <c r="K334" t="s">
        <v>363</v>
      </c>
      <c r="L334" t="s">
        <v>1576</v>
      </c>
      <c r="M334" t="s">
        <v>1577</v>
      </c>
      <c r="N334" t="s">
        <v>363</v>
      </c>
      <c r="O334" t="s">
        <v>1882</v>
      </c>
      <c r="P334">
        <v>0.75</v>
      </c>
      <c r="Q334" t="s">
        <v>363</v>
      </c>
      <c r="R334" t="s">
        <v>1509</v>
      </c>
      <c r="S334" t="s">
        <v>1510</v>
      </c>
    </row>
    <row r="335" spans="1:19" x14ac:dyDescent="0.3">
      <c r="A335" t="s">
        <v>721</v>
      </c>
      <c r="B335" t="s">
        <v>358</v>
      </c>
      <c r="C335" t="s">
        <v>1523</v>
      </c>
      <c r="D335" t="s">
        <v>360</v>
      </c>
      <c r="E335" t="s">
        <v>1252</v>
      </c>
      <c r="F335" t="s">
        <v>1908</v>
      </c>
      <c r="G335">
        <v>1</v>
      </c>
      <c r="H335" t="str">
        <f t="shared" si="2"/>
        <v>10242025-017-1</v>
      </c>
      <c r="I335" s="134">
        <v>45954</v>
      </c>
      <c r="J335" s="66">
        <v>402133</v>
      </c>
      <c r="K335" t="s">
        <v>363</v>
      </c>
      <c r="L335" t="s">
        <v>1579</v>
      </c>
      <c r="M335" t="s">
        <v>1909</v>
      </c>
      <c r="N335" t="s">
        <v>363</v>
      </c>
      <c r="O335" t="s">
        <v>1882</v>
      </c>
      <c r="P335">
        <v>0.5</v>
      </c>
      <c r="Q335" t="s">
        <v>363</v>
      </c>
      <c r="R335" t="s">
        <v>1509</v>
      </c>
      <c r="S335" t="s">
        <v>1531</v>
      </c>
    </row>
    <row r="336" spans="1:19" x14ac:dyDescent="0.3">
      <c r="A336" t="s">
        <v>721</v>
      </c>
      <c r="B336" t="s">
        <v>358</v>
      </c>
      <c r="C336" t="s">
        <v>1523</v>
      </c>
      <c r="D336" t="s">
        <v>360</v>
      </c>
      <c r="E336" t="s">
        <v>1263</v>
      </c>
      <c r="F336" t="s">
        <v>1910</v>
      </c>
      <c r="G336">
        <v>1</v>
      </c>
      <c r="H336" t="str">
        <f t="shared" si="2"/>
        <v>10242025-104-1</v>
      </c>
      <c r="I336" s="134">
        <v>45954</v>
      </c>
      <c r="J336" s="66">
        <v>402133</v>
      </c>
      <c r="K336" t="s">
        <v>363</v>
      </c>
      <c r="L336" t="s">
        <v>1582</v>
      </c>
      <c r="M336" t="s">
        <v>1583</v>
      </c>
      <c r="N336" t="s">
        <v>363</v>
      </c>
      <c r="O336" t="s">
        <v>1882</v>
      </c>
      <c r="P336">
        <v>0.75</v>
      </c>
      <c r="Q336" t="s">
        <v>363</v>
      </c>
      <c r="R336" t="s">
        <v>1509</v>
      </c>
      <c r="S336" t="s">
        <v>1510</v>
      </c>
    </row>
    <row r="337" spans="1:19" x14ac:dyDescent="0.3">
      <c r="A337" t="s">
        <v>721</v>
      </c>
      <c r="B337" t="s">
        <v>358</v>
      </c>
      <c r="C337" t="s">
        <v>1523</v>
      </c>
      <c r="D337" t="s">
        <v>360</v>
      </c>
      <c r="E337" t="s">
        <v>1274</v>
      </c>
      <c r="F337" t="s">
        <v>1911</v>
      </c>
      <c r="G337">
        <v>1</v>
      </c>
      <c r="H337" t="str">
        <f t="shared" si="2"/>
        <v>10242025-018-1</v>
      </c>
      <c r="I337" s="134">
        <v>45954</v>
      </c>
      <c r="J337" s="66">
        <v>402133</v>
      </c>
      <c r="K337" t="s">
        <v>363</v>
      </c>
      <c r="L337" t="s">
        <v>1585</v>
      </c>
      <c r="M337" t="s">
        <v>1912</v>
      </c>
      <c r="N337" t="s">
        <v>363</v>
      </c>
      <c r="O337" t="s">
        <v>1882</v>
      </c>
      <c r="P337">
        <v>0.5</v>
      </c>
      <c r="Q337" t="s">
        <v>363</v>
      </c>
      <c r="R337" t="s">
        <v>1509</v>
      </c>
      <c r="S337" t="s">
        <v>1531</v>
      </c>
    </row>
    <row r="338" spans="1:19" x14ac:dyDescent="0.3">
      <c r="A338" t="s">
        <v>721</v>
      </c>
      <c r="B338" t="s">
        <v>358</v>
      </c>
      <c r="C338" t="s">
        <v>1523</v>
      </c>
      <c r="D338" t="s">
        <v>360</v>
      </c>
      <c r="E338" t="s">
        <v>1285</v>
      </c>
      <c r="F338" t="s">
        <v>1913</v>
      </c>
      <c r="G338">
        <v>1</v>
      </c>
      <c r="H338" t="str">
        <f t="shared" si="2"/>
        <v>10242025-097-1</v>
      </c>
      <c r="I338" s="134">
        <v>45954</v>
      </c>
      <c r="J338" s="66">
        <v>402133</v>
      </c>
      <c r="K338" t="s">
        <v>363</v>
      </c>
      <c r="L338" t="s">
        <v>1533</v>
      </c>
      <c r="M338" t="s">
        <v>1587</v>
      </c>
      <c r="N338" t="s">
        <v>363</v>
      </c>
      <c r="O338" t="s">
        <v>1882</v>
      </c>
      <c r="P338">
        <v>0.75</v>
      </c>
      <c r="Q338" t="s">
        <v>363</v>
      </c>
      <c r="R338" t="s">
        <v>1509</v>
      </c>
      <c r="S338" t="s">
        <v>1510</v>
      </c>
    </row>
    <row r="339" spans="1:19" x14ac:dyDescent="0.3">
      <c r="A339" t="s">
        <v>721</v>
      </c>
      <c r="B339" t="s">
        <v>358</v>
      </c>
      <c r="C339" t="s">
        <v>1523</v>
      </c>
      <c r="D339" t="s">
        <v>360</v>
      </c>
      <c r="E339" t="s">
        <v>1296</v>
      </c>
      <c r="F339" t="s">
        <v>1914</v>
      </c>
      <c r="G339">
        <v>1</v>
      </c>
      <c r="H339" t="str">
        <f t="shared" si="2"/>
        <v>10242025-010-1</v>
      </c>
      <c r="I339" s="134">
        <v>45954</v>
      </c>
      <c r="J339" s="66">
        <v>402133</v>
      </c>
      <c r="K339" t="s">
        <v>363</v>
      </c>
      <c r="L339" t="s">
        <v>1589</v>
      </c>
      <c r="M339" t="s">
        <v>1915</v>
      </c>
      <c r="N339" t="s">
        <v>363</v>
      </c>
      <c r="O339" t="s">
        <v>1882</v>
      </c>
      <c r="P339">
        <v>0.5</v>
      </c>
      <c r="Q339" t="s">
        <v>363</v>
      </c>
      <c r="R339" t="s">
        <v>1509</v>
      </c>
      <c r="S339" t="s">
        <v>1531</v>
      </c>
    </row>
    <row r="340" spans="1:19" x14ac:dyDescent="0.3">
      <c r="A340" t="s">
        <v>721</v>
      </c>
      <c r="B340" t="s">
        <v>358</v>
      </c>
      <c r="C340" t="s">
        <v>1523</v>
      </c>
      <c r="D340" t="s">
        <v>360</v>
      </c>
      <c r="E340" t="s">
        <v>1307</v>
      </c>
      <c r="F340" t="s">
        <v>1916</v>
      </c>
      <c r="G340">
        <v>1</v>
      </c>
      <c r="H340" t="str">
        <f t="shared" si="2"/>
        <v>10242025-105-1</v>
      </c>
      <c r="I340" s="134">
        <v>45954</v>
      </c>
      <c r="J340" s="66">
        <v>402133</v>
      </c>
      <c r="K340" t="s">
        <v>363</v>
      </c>
      <c r="L340" t="s">
        <v>1591</v>
      </c>
      <c r="M340" t="s">
        <v>1592</v>
      </c>
      <c r="N340" t="s">
        <v>363</v>
      </c>
      <c r="O340" t="s">
        <v>1882</v>
      </c>
      <c r="P340">
        <v>0.75</v>
      </c>
      <c r="Q340" t="s">
        <v>363</v>
      </c>
      <c r="R340" t="s">
        <v>1509</v>
      </c>
      <c r="S340" t="s">
        <v>1510</v>
      </c>
    </row>
    <row r="341" spans="1:19" x14ac:dyDescent="0.3">
      <c r="A341" t="s">
        <v>721</v>
      </c>
      <c r="B341" t="s">
        <v>358</v>
      </c>
      <c r="C341" t="s">
        <v>1523</v>
      </c>
      <c r="D341" t="s">
        <v>360</v>
      </c>
      <c r="E341" t="s">
        <v>1318</v>
      </c>
      <c r="F341" t="s">
        <v>1917</v>
      </c>
      <c r="G341">
        <v>1</v>
      </c>
      <c r="H341" t="str">
        <f t="shared" si="2"/>
        <v>10242025-019-1</v>
      </c>
      <c r="I341" s="134">
        <v>45954</v>
      </c>
      <c r="J341" s="66">
        <v>402133</v>
      </c>
      <c r="K341" t="s">
        <v>363</v>
      </c>
      <c r="L341" t="s">
        <v>1594</v>
      </c>
      <c r="M341" t="s">
        <v>1918</v>
      </c>
      <c r="N341" t="s">
        <v>363</v>
      </c>
      <c r="O341" t="s">
        <v>1882</v>
      </c>
      <c r="P341">
        <v>0.5</v>
      </c>
      <c r="Q341" t="s">
        <v>363</v>
      </c>
      <c r="R341" t="s">
        <v>1509</v>
      </c>
      <c r="S341" t="s">
        <v>1531</v>
      </c>
    </row>
    <row r="342" spans="1:19" x14ac:dyDescent="0.3">
      <c r="A342" t="s">
        <v>721</v>
      </c>
      <c r="B342" t="s">
        <v>358</v>
      </c>
      <c r="C342" t="s">
        <v>1523</v>
      </c>
      <c r="D342" t="s">
        <v>360</v>
      </c>
      <c r="E342" t="s">
        <v>1329</v>
      </c>
      <c r="F342" t="s">
        <v>1919</v>
      </c>
      <c r="G342">
        <v>1</v>
      </c>
      <c r="H342" t="str">
        <f t="shared" si="2"/>
        <v>10242025-106-1</v>
      </c>
      <c r="I342" s="134">
        <v>45954</v>
      </c>
      <c r="J342" s="66">
        <v>402133</v>
      </c>
      <c r="K342" t="s">
        <v>363</v>
      </c>
      <c r="L342" t="s">
        <v>1597</v>
      </c>
      <c r="M342" t="s">
        <v>1598</v>
      </c>
      <c r="N342" t="s">
        <v>363</v>
      </c>
      <c r="O342" t="s">
        <v>1882</v>
      </c>
      <c r="P342">
        <v>0.75</v>
      </c>
      <c r="Q342" t="s">
        <v>363</v>
      </c>
      <c r="R342" t="s">
        <v>1509</v>
      </c>
      <c r="S342" t="s">
        <v>1510</v>
      </c>
    </row>
    <row r="343" spans="1:19" x14ac:dyDescent="0.3">
      <c r="A343" t="s">
        <v>721</v>
      </c>
      <c r="B343" t="s">
        <v>358</v>
      </c>
      <c r="C343" t="s">
        <v>1523</v>
      </c>
      <c r="D343" t="s">
        <v>360</v>
      </c>
      <c r="E343" t="s">
        <v>1340</v>
      </c>
      <c r="F343" t="s">
        <v>1920</v>
      </c>
      <c r="G343">
        <v>1</v>
      </c>
      <c r="H343" t="str">
        <f t="shared" si="2"/>
        <v>10242025-020-1</v>
      </c>
      <c r="I343" s="134">
        <v>45954</v>
      </c>
      <c r="J343" s="66">
        <v>402133</v>
      </c>
      <c r="K343" t="s">
        <v>363</v>
      </c>
      <c r="L343" t="s">
        <v>1600</v>
      </c>
      <c r="M343" t="s">
        <v>1921</v>
      </c>
      <c r="N343" t="s">
        <v>363</v>
      </c>
      <c r="O343" t="s">
        <v>1882</v>
      </c>
      <c r="P343">
        <v>0.5</v>
      </c>
      <c r="Q343" t="s">
        <v>363</v>
      </c>
      <c r="R343" t="s">
        <v>1509</v>
      </c>
      <c r="S343" t="s">
        <v>1531</v>
      </c>
    </row>
    <row r="344" spans="1:19" x14ac:dyDescent="0.3">
      <c r="A344" t="s">
        <v>721</v>
      </c>
      <c r="B344" t="s">
        <v>358</v>
      </c>
      <c r="C344" t="s">
        <v>1523</v>
      </c>
      <c r="D344" t="s">
        <v>360</v>
      </c>
      <c r="E344" t="s">
        <v>1351</v>
      </c>
      <c r="F344" t="s">
        <v>1922</v>
      </c>
      <c r="G344">
        <v>1</v>
      </c>
      <c r="H344" t="str">
        <f t="shared" si="2"/>
        <v>10242025-093-1</v>
      </c>
      <c r="I344" s="134">
        <v>45954</v>
      </c>
      <c r="J344" s="66">
        <v>402133</v>
      </c>
      <c r="K344" t="s">
        <v>363</v>
      </c>
      <c r="L344" t="s">
        <v>1602</v>
      </c>
      <c r="M344" t="s">
        <v>1603</v>
      </c>
      <c r="N344" t="s">
        <v>363</v>
      </c>
      <c r="O344" t="s">
        <v>1882</v>
      </c>
      <c r="P344">
        <v>0.75</v>
      </c>
      <c r="Q344" t="s">
        <v>363</v>
      </c>
      <c r="R344" t="s">
        <v>1509</v>
      </c>
      <c r="S344" t="s">
        <v>1510</v>
      </c>
    </row>
    <row r="345" spans="1:19" x14ac:dyDescent="0.3">
      <c r="A345" t="s">
        <v>721</v>
      </c>
      <c r="B345" t="s">
        <v>358</v>
      </c>
      <c r="C345" t="s">
        <v>1523</v>
      </c>
      <c r="D345" t="s">
        <v>360</v>
      </c>
      <c r="E345" t="s">
        <v>1362</v>
      </c>
      <c r="F345" t="s">
        <v>1923</v>
      </c>
      <c r="G345">
        <v>1</v>
      </c>
      <c r="H345" t="str">
        <f t="shared" si="2"/>
        <v>10242025-005-1</v>
      </c>
      <c r="I345" s="134">
        <v>45954</v>
      </c>
      <c r="J345" s="66">
        <v>402133</v>
      </c>
      <c r="K345" t="s">
        <v>363</v>
      </c>
      <c r="L345" t="s">
        <v>1605</v>
      </c>
      <c r="M345" t="s">
        <v>1924</v>
      </c>
      <c r="N345" t="s">
        <v>363</v>
      </c>
      <c r="O345" t="s">
        <v>1882</v>
      </c>
      <c r="P345">
        <v>0.5</v>
      </c>
      <c r="Q345" t="s">
        <v>363</v>
      </c>
      <c r="R345" t="s">
        <v>1509</v>
      </c>
      <c r="S345" t="s">
        <v>1531</v>
      </c>
    </row>
    <row r="346" spans="1:19" x14ac:dyDescent="0.3">
      <c r="A346" t="s">
        <v>721</v>
      </c>
      <c r="B346" t="s">
        <v>358</v>
      </c>
      <c r="C346" t="s">
        <v>1523</v>
      </c>
      <c r="D346" t="s">
        <v>360</v>
      </c>
      <c r="E346" t="s">
        <v>1373</v>
      </c>
      <c r="F346" t="s">
        <v>1925</v>
      </c>
      <c r="G346">
        <v>1</v>
      </c>
      <c r="H346" t="str">
        <f t="shared" si="2"/>
        <v>10242025-110-1</v>
      </c>
      <c r="I346" s="134">
        <v>45954</v>
      </c>
      <c r="J346" s="66">
        <v>402133</v>
      </c>
      <c r="K346" t="s">
        <v>363</v>
      </c>
      <c r="L346" t="s">
        <v>1607</v>
      </c>
      <c r="M346" t="s">
        <v>1608</v>
      </c>
      <c r="N346" t="s">
        <v>363</v>
      </c>
      <c r="O346" t="s">
        <v>1882</v>
      </c>
      <c r="P346">
        <v>0.75</v>
      </c>
      <c r="Q346" t="s">
        <v>363</v>
      </c>
      <c r="R346" t="s">
        <v>1509</v>
      </c>
      <c r="S346" t="s">
        <v>1510</v>
      </c>
    </row>
    <row r="347" spans="1:19" x14ac:dyDescent="0.3">
      <c r="A347" t="s">
        <v>721</v>
      </c>
      <c r="B347" t="s">
        <v>358</v>
      </c>
      <c r="C347" t="s">
        <v>1523</v>
      </c>
      <c r="D347" t="s">
        <v>360</v>
      </c>
      <c r="E347" t="s">
        <v>1384</v>
      </c>
      <c r="F347" t="s">
        <v>1926</v>
      </c>
      <c r="G347">
        <v>1</v>
      </c>
      <c r="H347" t="str">
        <f t="shared" si="2"/>
        <v>10242025-024-1</v>
      </c>
      <c r="I347" s="134">
        <v>45954</v>
      </c>
      <c r="J347" s="66">
        <v>402133</v>
      </c>
      <c r="K347" t="s">
        <v>363</v>
      </c>
      <c r="L347" t="s">
        <v>1610</v>
      </c>
      <c r="M347" t="s">
        <v>1829</v>
      </c>
      <c r="N347" t="s">
        <v>363</v>
      </c>
      <c r="O347" t="s">
        <v>1882</v>
      </c>
      <c r="P347">
        <v>0.5</v>
      </c>
      <c r="Q347" t="s">
        <v>363</v>
      </c>
      <c r="R347" t="s">
        <v>1509</v>
      </c>
      <c r="S347" t="s">
        <v>1531</v>
      </c>
    </row>
    <row r="348" spans="1:19" x14ac:dyDescent="0.3">
      <c r="A348" t="s">
        <v>721</v>
      </c>
      <c r="B348" t="s">
        <v>358</v>
      </c>
      <c r="C348" t="s">
        <v>1523</v>
      </c>
      <c r="D348" t="s">
        <v>360</v>
      </c>
      <c r="E348" t="s">
        <v>1395</v>
      </c>
      <c r="F348" t="s">
        <v>1927</v>
      </c>
      <c r="G348">
        <v>1</v>
      </c>
      <c r="H348" t="str">
        <f t="shared" si="2"/>
        <v>10242025-100-1</v>
      </c>
      <c r="I348" s="134">
        <v>45954</v>
      </c>
      <c r="J348" s="66">
        <v>402133</v>
      </c>
      <c r="K348" t="s">
        <v>363</v>
      </c>
      <c r="L348" t="s">
        <v>1612</v>
      </c>
      <c r="M348" t="s">
        <v>1566</v>
      </c>
      <c r="N348" t="s">
        <v>363</v>
      </c>
      <c r="O348" t="s">
        <v>1882</v>
      </c>
      <c r="P348">
        <v>0.75</v>
      </c>
      <c r="Q348" t="s">
        <v>363</v>
      </c>
      <c r="R348" t="s">
        <v>1509</v>
      </c>
      <c r="S348" t="s">
        <v>1510</v>
      </c>
    </row>
    <row r="349" spans="1:19" x14ac:dyDescent="0.3">
      <c r="A349" t="s">
        <v>721</v>
      </c>
      <c r="B349" t="s">
        <v>358</v>
      </c>
      <c r="C349" t="s">
        <v>1523</v>
      </c>
      <c r="D349" t="s">
        <v>360</v>
      </c>
      <c r="E349" t="s">
        <v>1406</v>
      </c>
      <c r="F349" t="s">
        <v>1928</v>
      </c>
      <c r="G349">
        <v>1</v>
      </c>
      <c r="H349" t="str">
        <f t="shared" si="2"/>
        <v>10242025-013-1</v>
      </c>
      <c r="I349" s="134">
        <v>45954</v>
      </c>
      <c r="J349" s="66">
        <v>402133</v>
      </c>
      <c r="K349" t="s">
        <v>363</v>
      </c>
      <c r="L349" t="s">
        <v>1614</v>
      </c>
      <c r="M349" t="s">
        <v>1929</v>
      </c>
      <c r="N349" t="s">
        <v>363</v>
      </c>
      <c r="O349" t="s">
        <v>1882</v>
      </c>
      <c r="P349">
        <v>0.5</v>
      </c>
      <c r="Q349" t="s">
        <v>363</v>
      </c>
      <c r="R349" t="s">
        <v>1509</v>
      </c>
      <c r="S349" t="s">
        <v>1531</v>
      </c>
    </row>
    <row r="350" spans="1:19" x14ac:dyDescent="0.3">
      <c r="A350" t="s">
        <v>721</v>
      </c>
      <c r="B350" t="s">
        <v>358</v>
      </c>
      <c r="C350" t="s">
        <v>1523</v>
      </c>
      <c r="D350" t="s">
        <v>360</v>
      </c>
      <c r="E350" t="s">
        <v>1417</v>
      </c>
      <c r="F350" t="s">
        <v>1930</v>
      </c>
      <c r="G350">
        <v>1</v>
      </c>
      <c r="H350" t="str">
        <f t="shared" si="2"/>
        <v>10242025-098-1</v>
      </c>
      <c r="I350" s="134">
        <v>45954</v>
      </c>
      <c r="J350" s="66">
        <v>402133</v>
      </c>
      <c r="K350" t="s">
        <v>363</v>
      </c>
      <c r="L350" t="s">
        <v>1616</v>
      </c>
      <c r="M350" t="s">
        <v>1617</v>
      </c>
      <c r="N350" t="s">
        <v>363</v>
      </c>
      <c r="O350" t="s">
        <v>1882</v>
      </c>
      <c r="P350">
        <v>0.75</v>
      </c>
      <c r="Q350" t="s">
        <v>363</v>
      </c>
      <c r="R350" t="s">
        <v>1509</v>
      </c>
      <c r="S350" t="s">
        <v>1510</v>
      </c>
    </row>
    <row r="351" spans="1:19" x14ac:dyDescent="0.3">
      <c r="A351" t="s">
        <v>721</v>
      </c>
      <c r="B351" t="s">
        <v>358</v>
      </c>
      <c r="C351" t="s">
        <v>1523</v>
      </c>
      <c r="D351" t="s">
        <v>360</v>
      </c>
      <c r="E351" t="s">
        <v>1428</v>
      </c>
      <c r="F351" t="s">
        <v>1931</v>
      </c>
      <c r="G351">
        <v>1</v>
      </c>
      <c r="H351" t="str">
        <f t="shared" si="2"/>
        <v>10242025-011-1</v>
      </c>
      <c r="I351" s="134">
        <v>45954</v>
      </c>
      <c r="J351" s="66">
        <v>402133</v>
      </c>
      <c r="K351" t="s">
        <v>363</v>
      </c>
      <c r="L351" t="s">
        <v>1619</v>
      </c>
      <c r="M351" t="s">
        <v>1932</v>
      </c>
      <c r="N351" t="s">
        <v>363</v>
      </c>
      <c r="O351" t="s">
        <v>1882</v>
      </c>
      <c r="P351">
        <v>0.5</v>
      </c>
      <c r="Q351" t="s">
        <v>363</v>
      </c>
      <c r="R351" t="s">
        <v>1509</v>
      </c>
      <c r="S351" t="s">
        <v>1531</v>
      </c>
    </row>
    <row r="352" spans="1:19" x14ac:dyDescent="0.3">
      <c r="A352" t="s">
        <v>721</v>
      </c>
      <c r="B352" t="s">
        <v>358</v>
      </c>
      <c r="C352" t="s">
        <v>1523</v>
      </c>
      <c r="D352" t="s">
        <v>360</v>
      </c>
      <c r="E352" t="s">
        <v>1439</v>
      </c>
      <c r="F352" t="s">
        <v>1933</v>
      </c>
      <c r="G352">
        <v>1</v>
      </c>
      <c r="H352" t="str">
        <f t="shared" si="2"/>
        <v>10242025-108-1</v>
      </c>
      <c r="I352" s="134">
        <v>45954</v>
      </c>
      <c r="J352" s="66">
        <v>402133</v>
      </c>
      <c r="K352" t="s">
        <v>363</v>
      </c>
      <c r="L352" t="s">
        <v>1621</v>
      </c>
      <c r="M352" t="s">
        <v>1622</v>
      </c>
      <c r="N352" t="s">
        <v>363</v>
      </c>
      <c r="O352" t="s">
        <v>1882</v>
      </c>
      <c r="P352">
        <v>0.75</v>
      </c>
      <c r="Q352" t="s">
        <v>363</v>
      </c>
      <c r="R352" t="s">
        <v>1509</v>
      </c>
      <c r="S352" t="s">
        <v>1510</v>
      </c>
    </row>
    <row r="353" spans="1:19" x14ac:dyDescent="0.3">
      <c r="A353" t="s">
        <v>721</v>
      </c>
      <c r="B353" t="s">
        <v>358</v>
      </c>
      <c r="C353" t="s">
        <v>1523</v>
      </c>
      <c r="D353" t="s">
        <v>360</v>
      </c>
      <c r="E353" t="s">
        <v>1450</v>
      </c>
      <c r="F353" t="s">
        <v>1934</v>
      </c>
      <c r="G353">
        <v>1</v>
      </c>
      <c r="H353" t="str">
        <f t="shared" si="2"/>
        <v>10242025-022-1</v>
      </c>
      <c r="I353" s="134">
        <v>45954</v>
      </c>
      <c r="J353" s="66">
        <v>402133</v>
      </c>
      <c r="K353" t="s">
        <v>363</v>
      </c>
      <c r="L353" t="s">
        <v>1624</v>
      </c>
      <c r="M353" t="s">
        <v>1935</v>
      </c>
      <c r="N353" t="s">
        <v>363</v>
      </c>
      <c r="O353" t="s">
        <v>1882</v>
      </c>
      <c r="P353">
        <v>0.5</v>
      </c>
      <c r="Q353" t="s">
        <v>363</v>
      </c>
      <c r="R353" t="s">
        <v>1509</v>
      </c>
      <c r="S353" t="s">
        <v>1531</v>
      </c>
    </row>
    <row r="354" spans="1:19" x14ac:dyDescent="0.3">
      <c r="A354" t="s">
        <v>721</v>
      </c>
      <c r="B354" t="s">
        <v>358</v>
      </c>
      <c r="C354" t="s">
        <v>1523</v>
      </c>
      <c r="D354" t="s">
        <v>360</v>
      </c>
      <c r="E354" t="s">
        <v>1461</v>
      </c>
      <c r="F354" t="s">
        <v>1936</v>
      </c>
      <c r="G354">
        <v>1</v>
      </c>
      <c r="H354" t="str">
        <f t="shared" si="2"/>
        <v>10242025-102-1</v>
      </c>
      <c r="I354" s="134">
        <v>45954</v>
      </c>
      <c r="J354" s="66">
        <v>402133</v>
      </c>
      <c r="K354" t="s">
        <v>363</v>
      </c>
      <c r="L354" t="s">
        <v>1626</v>
      </c>
      <c r="M354" t="s">
        <v>1627</v>
      </c>
      <c r="N354" t="s">
        <v>363</v>
      </c>
      <c r="O354" t="s">
        <v>1882</v>
      </c>
      <c r="P354">
        <v>0.75</v>
      </c>
      <c r="Q354" t="s">
        <v>363</v>
      </c>
      <c r="R354" t="s">
        <v>1509</v>
      </c>
      <c r="S354" t="s">
        <v>1510</v>
      </c>
    </row>
    <row r="355" spans="1:19" x14ac:dyDescent="0.3">
      <c r="A355" t="s">
        <v>721</v>
      </c>
      <c r="B355" t="s">
        <v>358</v>
      </c>
      <c r="C355" t="s">
        <v>1523</v>
      </c>
      <c r="D355" t="s">
        <v>360</v>
      </c>
      <c r="E355" t="s">
        <v>1472</v>
      </c>
      <c r="F355" t="s">
        <v>1937</v>
      </c>
      <c r="G355">
        <v>1</v>
      </c>
      <c r="H355" t="str">
        <f t="shared" si="2"/>
        <v>10242025-015-1</v>
      </c>
      <c r="I355" s="134">
        <v>45954</v>
      </c>
      <c r="J355" s="66">
        <v>402133</v>
      </c>
      <c r="K355" t="s">
        <v>363</v>
      </c>
      <c r="L355" t="s">
        <v>1629</v>
      </c>
      <c r="M355" t="s">
        <v>1938</v>
      </c>
      <c r="N355" t="s">
        <v>363</v>
      </c>
      <c r="O355" t="s">
        <v>1882</v>
      </c>
      <c r="P355">
        <v>0.5</v>
      </c>
      <c r="Q355" t="s">
        <v>363</v>
      </c>
      <c r="R355" t="s">
        <v>1509</v>
      </c>
      <c r="S355" t="s">
        <v>1531</v>
      </c>
    </row>
    <row r="356" spans="1:19" x14ac:dyDescent="0.3">
      <c r="A356" t="s">
        <v>721</v>
      </c>
      <c r="B356" t="s">
        <v>358</v>
      </c>
      <c r="C356" t="s">
        <v>1523</v>
      </c>
      <c r="D356" t="s">
        <v>360</v>
      </c>
      <c r="E356" t="s">
        <v>1483</v>
      </c>
      <c r="F356" t="s">
        <v>1939</v>
      </c>
      <c r="G356">
        <v>1</v>
      </c>
      <c r="H356" t="str">
        <f t="shared" si="2"/>
        <v>10242025-107-1</v>
      </c>
      <c r="I356" s="134">
        <v>45954</v>
      </c>
      <c r="J356" s="66">
        <v>402133</v>
      </c>
      <c r="K356" t="s">
        <v>363</v>
      </c>
      <c r="L356" t="s">
        <v>1631</v>
      </c>
      <c r="M356" t="s">
        <v>1632</v>
      </c>
      <c r="N356" t="s">
        <v>363</v>
      </c>
      <c r="O356" t="s">
        <v>1882</v>
      </c>
      <c r="P356">
        <v>0.75</v>
      </c>
      <c r="Q356" t="s">
        <v>363</v>
      </c>
      <c r="R356" t="s">
        <v>1509</v>
      </c>
      <c r="S356" t="s">
        <v>1510</v>
      </c>
    </row>
    <row r="357" spans="1:19" x14ac:dyDescent="0.3">
      <c r="A357" t="s">
        <v>721</v>
      </c>
      <c r="B357" t="s">
        <v>358</v>
      </c>
      <c r="C357" t="s">
        <v>1523</v>
      </c>
      <c r="D357" t="s">
        <v>360</v>
      </c>
      <c r="E357" t="s">
        <v>1494</v>
      </c>
      <c r="F357" t="s">
        <v>1940</v>
      </c>
      <c r="G357">
        <v>1</v>
      </c>
      <c r="H357" t="str">
        <f t="shared" si="2"/>
        <v>10242025-021-1</v>
      </c>
      <c r="I357" s="134">
        <v>45954</v>
      </c>
      <c r="J357" s="66">
        <v>402133</v>
      </c>
      <c r="K357" t="s">
        <v>363</v>
      </c>
      <c r="L357" t="s">
        <v>1634</v>
      </c>
      <c r="M357" t="s">
        <v>1941</v>
      </c>
      <c r="N357" t="s">
        <v>363</v>
      </c>
      <c r="O357" t="s">
        <v>1882</v>
      </c>
      <c r="P357">
        <v>0.5</v>
      </c>
      <c r="Q357" t="s">
        <v>363</v>
      </c>
      <c r="R357" t="s">
        <v>1509</v>
      </c>
      <c r="S357" t="s">
        <v>1531</v>
      </c>
    </row>
    <row r="358" spans="1:19" x14ac:dyDescent="0.3">
      <c r="A358" t="s">
        <v>723</v>
      </c>
      <c r="B358" t="s">
        <v>358</v>
      </c>
      <c r="C358" t="s">
        <v>1504</v>
      </c>
      <c r="D358" t="s">
        <v>2446</v>
      </c>
      <c r="E358" t="s">
        <v>1980</v>
      </c>
      <c r="F358" t="s">
        <v>2447</v>
      </c>
      <c r="G358">
        <v>1</v>
      </c>
      <c r="H358" t="s">
        <v>2448</v>
      </c>
      <c r="I358" s="134">
        <v>45978</v>
      </c>
      <c r="J358" s="66">
        <v>402133</v>
      </c>
      <c r="K358" t="s">
        <v>363</v>
      </c>
      <c r="L358" t="s">
        <v>1519</v>
      </c>
      <c r="M358" t="s">
        <v>1507</v>
      </c>
      <c r="N358" t="s">
        <v>363</v>
      </c>
      <c r="O358" t="s">
        <v>1520</v>
      </c>
      <c r="P358" t="s">
        <v>2449</v>
      </c>
      <c r="Q358" t="s">
        <v>363</v>
      </c>
      <c r="R358" t="s">
        <v>1509</v>
      </c>
      <c r="S358" t="s">
        <v>1510</v>
      </c>
    </row>
    <row r="359" spans="1:19" x14ac:dyDescent="0.3">
      <c r="A359" t="s">
        <v>723</v>
      </c>
      <c r="B359" t="s">
        <v>358</v>
      </c>
      <c r="C359" t="s">
        <v>1504</v>
      </c>
      <c r="D359" t="s">
        <v>2446</v>
      </c>
      <c r="E359" t="s">
        <v>1978</v>
      </c>
      <c r="F359" t="s">
        <v>2450</v>
      </c>
      <c r="G359">
        <v>1</v>
      </c>
      <c r="H359" t="s">
        <v>2451</v>
      </c>
      <c r="I359" s="134">
        <v>45978</v>
      </c>
      <c r="J359" s="66">
        <v>402133</v>
      </c>
      <c r="K359" t="s">
        <v>363</v>
      </c>
      <c r="L359" t="s">
        <v>1514</v>
      </c>
      <c r="M359" t="s">
        <v>1507</v>
      </c>
      <c r="N359" t="s">
        <v>363</v>
      </c>
      <c r="O359" t="s">
        <v>1515</v>
      </c>
      <c r="P359" t="s">
        <v>2449</v>
      </c>
      <c r="Q359" t="s">
        <v>363</v>
      </c>
      <c r="R359" t="s">
        <v>1509</v>
      </c>
      <c r="S359" t="s">
        <v>1510</v>
      </c>
    </row>
    <row r="360" spans="1:19" x14ac:dyDescent="0.3">
      <c r="A360" t="s">
        <v>723</v>
      </c>
      <c r="B360" t="s">
        <v>358</v>
      </c>
      <c r="C360" t="s">
        <v>1504</v>
      </c>
      <c r="D360" t="s">
        <v>2446</v>
      </c>
      <c r="E360" t="s">
        <v>1976</v>
      </c>
      <c r="F360" t="s">
        <v>2452</v>
      </c>
      <c r="G360">
        <v>1</v>
      </c>
      <c r="H360" t="s">
        <v>2453</v>
      </c>
      <c r="I360" s="134">
        <v>45978</v>
      </c>
      <c r="J360" s="66">
        <v>402133</v>
      </c>
      <c r="K360" t="s">
        <v>363</v>
      </c>
      <c r="L360" t="s">
        <v>1506</v>
      </c>
      <c r="M360" t="s">
        <v>1507</v>
      </c>
      <c r="N360" t="s">
        <v>363</v>
      </c>
      <c r="O360" t="s">
        <v>1508</v>
      </c>
      <c r="P360" t="s">
        <v>2449</v>
      </c>
      <c r="Q360" t="s">
        <v>363</v>
      </c>
      <c r="R360" t="s">
        <v>1509</v>
      </c>
      <c r="S360" t="s">
        <v>1510</v>
      </c>
    </row>
    <row r="361" spans="1:19" x14ac:dyDescent="0.3">
      <c r="A361" t="s">
        <v>723</v>
      </c>
      <c r="B361" t="s">
        <v>358</v>
      </c>
      <c r="C361" t="s">
        <v>1504</v>
      </c>
      <c r="D361" t="s">
        <v>2446</v>
      </c>
      <c r="E361" t="s">
        <v>1994</v>
      </c>
      <c r="F361" t="s">
        <v>2454</v>
      </c>
      <c r="G361">
        <v>1</v>
      </c>
      <c r="H361" t="s">
        <v>2455</v>
      </c>
      <c r="I361" s="134">
        <v>45978</v>
      </c>
      <c r="J361" s="66">
        <v>402133</v>
      </c>
      <c r="K361" t="s">
        <v>363</v>
      </c>
      <c r="L361" t="s">
        <v>1522</v>
      </c>
      <c r="M361" t="s">
        <v>1507</v>
      </c>
      <c r="N361" t="s">
        <v>363</v>
      </c>
      <c r="O361" t="s">
        <v>1520</v>
      </c>
      <c r="P361" t="s">
        <v>2456</v>
      </c>
      <c r="Q361" t="s">
        <v>363</v>
      </c>
      <c r="R361" t="s">
        <v>1509</v>
      </c>
      <c r="S361" t="s">
        <v>1531</v>
      </c>
    </row>
    <row r="362" spans="1:19" x14ac:dyDescent="0.3">
      <c r="A362" t="s">
        <v>723</v>
      </c>
      <c r="B362" t="s">
        <v>358</v>
      </c>
      <c r="C362" t="s">
        <v>1504</v>
      </c>
      <c r="D362" t="s">
        <v>2446</v>
      </c>
      <c r="E362" t="s">
        <v>1992</v>
      </c>
      <c r="F362" t="s">
        <v>2457</v>
      </c>
      <c r="G362">
        <v>1</v>
      </c>
      <c r="H362" t="s">
        <v>2458</v>
      </c>
      <c r="I362" s="134">
        <v>45978</v>
      </c>
      <c r="J362" s="66">
        <v>402133</v>
      </c>
      <c r="K362" t="s">
        <v>363</v>
      </c>
      <c r="L362" t="s">
        <v>1517</v>
      </c>
      <c r="M362" t="s">
        <v>1507</v>
      </c>
      <c r="N362" t="s">
        <v>363</v>
      </c>
      <c r="O362" t="s">
        <v>1515</v>
      </c>
      <c r="P362" t="s">
        <v>2456</v>
      </c>
      <c r="Q362" t="s">
        <v>363</v>
      </c>
      <c r="R362" t="s">
        <v>1509</v>
      </c>
      <c r="S362" t="s">
        <v>1531</v>
      </c>
    </row>
    <row r="363" spans="1:19" x14ac:dyDescent="0.3">
      <c r="A363" t="s">
        <v>723</v>
      </c>
      <c r="B363" t="s">
        <v>358</v>
      </c>
      <c r="C363" t="s">
        <v>1523</v>
      </c>
      <c r="D363" t="s">
        <v>2446</v>
      </c>
      <c r="E363" t="s">
        <v>2189</v>
      </c>
      <c r="F363" t="s">
        <v>2459</v>
      </c>
      <c r="G363">
        <v>1</v>
      </c>
      <c r="H363" t="s">
        <v>2460</v>
      </c>
      <c r="I363" s="134">
        <v>45978</v>
      </c>
      <c r="J363" s="66">
        <v>402133</v>
      </c>
      <c r="K363" t="s">
        <v>363</v>
      </c>
      <c r="L363" t="s">
        <v>1691</v>
      </c>
      <c r="M363" t="s">
        <v>1692</v>
      </c>
      <c r="N363" t="s">
        <v>363</v>
      </c>
      <c r="O363" t="s">
        <v>1639</v>
      </c>
      <c r="P363" t="s">
        <v>2461</v>
      </c>
      <c r="Q363" t="s">
        <v>363</v>
      </c>
      <c r="R363" t="s">
        <v>1509</v>
      </c>
      <c r="S363" t="s">
        <v>1510</v>
      </c>
    </row>
    <row r="364" spans="1:19" x14ac:dyDescent="0.3">
      <c r="A364" t="s">
        <v>723</v>
      </c>
      <c r="B364" t="s">
        <v>358</v>
      </c>
      <c r="C364" t="s">
        <v>1523</v>
      </c>
      <c r="D364" t="s">
        <v>2446</v>
      </c>
      <c r="E364" t="s">
        <v>2024</v>
      </c>
      <c r="F364" t="s">
        <v>2462</v>
      </c>
      <c r="G364">
        <v>1</v>
      </c>
      <c r="H364" t="s">
        <v>2463</v>
      </c>
      <c r="I364" s="134">
        <v>45978</v>
      </c>
      <c r="J364" s="66">
        <v>402133</v>
      </c>
      <c r="K364" t="s">
        <v>363</v>
      </c>
      <c r="L364" t="s">
        <v>1649</v>
      </c>
      <c r="M364" t="s">
        <v>1650</v>
      </c>
      <c r="N364" t="s">
        <v>363</v>
      </c>
      <c r="O364" t="s">
        <v>1639</v>
      </c>
      <c r="P364" t="s">
        <v>2461</v>
      </c>
      <c r="Q364" t="s">
        <v>363</v>
      </c>
      <c r="R364" t="s">
        <v>1509</v>
      </c>
      <c r="S364" t="s">
        <v>1510</v>
      </c>
    </row>
    <row r="365" spans="1:19" x14ac:dyDescent="0.3">
      <c r="A365" t="s">
        <v>723</v>
      </c>
      <c r="B365" t="s">
        <v>358</v>
      </c>
      <c r="C365" t="s">
        <v>1504</v>
      </c>
      <c r="D365" t="s">
        <v>2446</v>
      </c>
      <c r="E365" t="s">
        <v>1990</v>
      </c>
      <c r="F365" t="s">
        <v>2464</v>
      </c>
      <c r="G365">
        <v>1</v>
      </c>
      <c r="H365" t="s">
        <v>2465</v>
      </c>
      <c r="I365" s="134">
        <v>45978</v>
      </c>
      <c r="J365" s="66">
        <v>402133</v>
      </c>
      <c r="K365" t="s">
        <v>363</v>
      </c>
      <c r="L365" t="s">
        <v>1512</v>
      </c>
      <c r="M365" t="s">
        <v>1507</v>
      </c>
      <c r="N365" t="s">
        <v>363</v>
      </c>
      <c r="O365" t="s">
        <v>1508</v>
      </c>
      <c r="P365" t="s">
        <v>2456</v>
      </c>
      <c r="Q365" t="s">
        <v>363</v>
      </c>
      <c r="R365" t="s">
        <v>1509</v>
      </c>
      <c r="S365" t="s">
        <v>1531</v>
      </c>
    </row>
    <row r="366" spans="1:19" x14ac:dyDescent="0.3">
      <c r="A366" t="s">
        <v>723</v>
      </c>
      <c r="B366" t="s">
        <v>358</v>
      </c>
      <c r="C366" t="s">
        <v>1523</v>
      </c>
      <c r="D366" t="s">
        <v>2446</v>
      </c>
      <c r="E366" t="s">
        <v>2321</v>
      </c>
      <c r="F366" t="s">
        <v>2466</v>
      </c>
      <c r="G366">
        <v>1</v>
      </c>
      <c r="H366" t="s">
        <v>2467</v>
      </c>
      <c r="I366" s="134">
        <v>45978</v>
      </c>
      <c r="J366" s="66">
        <v>402133</v>
      </c>
      <c r="K366" t="s">
        <v>363</v>
      </c>
      <c r="L366" t="s">
        <v>1726</v>
      </c>
      <c r="M366" t="s">
        <v>1727</v>
      </c>
      <c r="N366" t="s">
        <v>363</v>
      </c>
      <c r="O366" t="s">
        <v>1639</v>
      </c>
      <c r="P366" t="s">
        <v>2461</v>
      </c>
      <c r="Q366" t="s">
        <v>363</v>
      </c>
      <c r="R366" t="s">
        <v>1509</v>
      </c>
      <c r="S366" t="s">
        <v>1510</v>
      </c>
    </row>
    <row r="367" spans="1:19" x14ac:dyDescent="0.3">
      <c r="A367" t="s">
        <v>723</v>
      </c>
      <c r="B367" t="s">
        <v>358</v>
      </c>
      <c r="C367" t="s">
        <v>1523</v>
      </c>
      <c r="D367" t="s">
        <v>2446</v>
      </c>
      <c r="E367" t="s">
        <v>2167</v>
      </c>
      <c r="F367" t="s">
        <v>2468</v>
      </c>
      <c r="G367">
        <v>1</v>
      </c>
      <c r="H367" t="s">
        <v>2469</v>
      </c>
      <c r="I367" s="134">
        <v>45978</v>
      </c>
      <c r="J367" s="66">
        <v>402133</v>
      </c>
      <c r="K367" t="s">
        <v>363</v>
      </c>
      <c r="L367" t="s">
        <v>1685</v>
      </c>
      <c r="M367" t="s">
        <v>1686</v>
      </c>
      <c r="N367" t="s">
        <v>363</v>
      </c>
      <c r="O367" t="s">
        <v>1639</v>
      </c>
      <c r="P367" t="s">
        <v>2461</v>
      </c>
      <c r="Q367" t="s">
        <v>363</v>
      </c>
      <c r="R367" t="s">
        <v>1509</v>
      </c>
      <c r="S367" t="s">
        <v>1510</v>
      </c>
    </row>
    <row r="368" spans="1:19" x14ac:dyDescent="0.3">
      <c r="A368" t="s">
        <v>723</v>
      </c>
      <c r="B368" t="s">
        <v>358</v>
      </c>
      <c r="C368" t="s">
        <v>1523</v>
      </c>
      <c r="D368" t="s">
        <v>2446</v>
      </c>
      <c r="E368" t="s">
        <v>2387</v>
      </c>
      <c r="F368" t="s">
        <v>2470</v>
      </c>
      <c r="G368">
        <v>1</v>
      </c>
      <c r="H368" t="s">
        <v>2471</v>
      </c>
      <c r="I368" s="134">
        <v>45978</v>
      </c>
      <c r="J368" s="66">
        <v>402133</v>
      </c>
      <c r="K368" t="s">
        <v>363</v>
      </c>
      <c r="L368" t="s">
        <v>1743</v>
      </c>
      <c r="M368" t="s">
        <v>1744</v>
      </c>
      <c r="N368" t="s">
        <v>363</v>
      </c>
      <c r="O368" t="s">
        <v>1639</v>
      </c>
      <c r="P368" t="s">
        <v>2461</v>
      </c>
      <c r="Q368" t="s">
        <v>363</v>
      </c>
      <c r="R368" t="s">
        <v>1509</v>
      </c>
      <c r="S368" t="s">
        <v>1510</v>
      </c>
    </row>
    <row r="369" spans="1:19" x14ac:dyDescent="0.3">
      <c r="A369" t="s">
        <v>723</v>
      </c>
      <c r="B369" t="s">
        <v>358</v>
      </c>
      <c r="C369" t="s">
        <v>1523</v>
      </c>
      <c r="D369" t="s">
        <v>2446</v>
      </c>
      <c r="E369" t="s">
        <v>2057</v>
      </c>
      <c r="F369" t="s">
        <v>2472</v>
      </c>
      <c r="G369">
        <v>1</v>
      </c>
      <c r="H369" t="s">
        <v>2473</v>
      </c>
      <c r="I369" s="134">
        <v>45978</v>
      </c>
      <c r="J369" s="66">
        <v>402133</v>
      </c>
      <c r="K369" t="s">
        <v>363</v>
      </c>
      <c r="L369" t="s">
        <v>1658</v>
      </c>
      <c r="M369" t="s">
        <v>1659</v>
      </c>
      <c r="N369" t="s">
        <v>363</v>
      </c>
      <c r="O369" t="s">
        <v>1639</v>
      </c>
      <c r="P369" t="s">
        <v>2461</v>
      </c>
      <c r="Q369" t="s">
        <v>363</v>
      </c>
      <c r="R369" t="s">
        <v>1509</v>
      </c>
      <c r="S369" t="s">
        <v>1510</v>
      </c>
    </row>
    <row r="370" spans="1:19" x14ac:dyDescent="0.3">
      <c r="A370" t="s">
        <v>723</v>
      </c>
      <c r="B370" t="s">
        <v>358</v>
      </c>
      <c r="C370" t="s">
        <v>1523</v>
      </c>
      <c r="D370" t="s">
        <v>2446</v>
      </c>
      <c r="E370" t="s">
        <v>2431</v>
      </c>
      <c r="F370" t="s">
        <v>2474</v>
      </c>
      <c r="G370">
        <v>1</v>
      </c>
      <c r="H370" t="s">
        <v>2475</v>
      </c>
      <c r="I370" s="134">
        <v>45978</v>
      </c>
      <c r="J370" s="66">
        <v>402133</v>
      </c>
      <c r="K370" t="s">
        <v>363</v>
      </c>
      <c r="L370" t="s">
        <v>1755</v>
      </c>
      <c r="M370" t="s">
        <v>1756</v>
      </c>
      <c r="N370" t="s">
        <v>363</v>
      </c>
      <c r="O370" t="s">
        <v>1639</v>
      </c>
      <c r="P370" t="s">
        <v>2461</v>
      </c>
      <c r="Q370" t="s">
        <v>363</v>
      </c>
      <c r="R370" t="s">
        <v>1509</v>
      </c>
      <c r="S370" t="s">
        <v>1510</v>
      </c>
    </row>
    <row r="371" spans="1:19" x14ac:dyDescent="0.3">
      <c r="A371" t="s">
        <v>723</v>
      </c>
      <c r="B371" t="s">
        <v>358</v>
      </c>
      <c r="C371" t="s">
        <v>1523</v>
      </c>
      <c r="D371" t="s">
        <v>2446</v>
      </c>
      <c r="E371" t="s">
        <v>2277</v>
      </c>
      <c r="F371" t="s">
        <v>2476</v>
      </c>
      <c r="G371">
        <v>1</v>
      </c>
      <c r="H371" t="s">
        <v>2477</v>
      </c>
      <c r="I371" s="134">
        <v>45978</v>
      </c>
      <c r="J371" s="66">
        <v>402133</v>
      </c>
      <c r="K371" t="s">
        <v>363</v>
      </c>
      <c r="L371" t="s">
        <v>1714</v>
      </c>
      <c r="M371" t="s">
        <v>1715</v>
      </c>
      <c r="N371" t="s">
        <v>363</v>
      </c>
      <c r="O371" t="s">
        <v>1639</v>
      </c>
      <c r="P371" t="s">
        <v>2461</v>
      </c>
      <c r="Q371" t="s">
        <v>363</v>
      </c>
      <c r="R371" t="s">
        <v>1509</v>
      </c>
      <c r="S371" t="s">
        <v>1510</v>
      </c>
    </row>
    <row r="372" spans="1:19" x14ac:dyDescent="0.3">
      <c r="A372" t="s">
        <v>723</v>
      </c>
      <c r="B372" t="s">
        <v>358</v>
      </c>
      <c r="C372" t="s">
        <v>1523</v>
      </c>
      <c r="D372" t="s">
        <v>2446</v>
      </c>
      <c r="E372" t="s">
        <v>2255</v>
      </c>
      <c r="F372" t="s">
        <v>2478</v>
      </c>
      <c r="G372">
        <v>1</v>
      </c>
      <c r="H372" t="s">
        <v>2479</v>
      </c>
      <c r="I372" s="134">
        <v>45978</v>
      </c>
      <c r="J372" s="66">
        <v>402133</v>
      </c>
      <c r="K372" t="s">
        <v>363</v>
      </c>
      <c r="L372" t="s">
        <v>1708</v>
      </c>
      <c r="M372" t="s">
        <v>1709</v>
      </c>
      <c r="N372" t="s">
        <v>363</v>
      </c>
      <c r="O372" t="s">
        <v>1639</v>
      </c>
      <c r="P372" t="s">
        <v>2461</v>
      </c>
      <c r="Q372" t="s">
        <v>363</v>
      </c>
      <c r="R372" t="s">
        <v>1509</v>
      </c>
      <c r="S372" t="s">
        <v>1510</v>
      </c>
    </row>
    <row r="373" spans="1:19" x14ac:dyDescent="0.3">
      <c r="A373" t="s">
        <v>723</v>
      </c>
      <c r="B373" t="s">
        <v>358</v>
      </c>
      <c r="C373" t="s">
        <v>1523</v>
      </c>
      <c r="D373" t="s">
        <v>2446</v>
      </c>
      <c r="E373" t="s">
        <v>2211</v>
      </c>
      <c r="F373" t="s">
        <v>2480</v>
      </c>
      <c r="G373">
        <v>1</v>
      </c>
      <c r="H373" t="s">
        <v>2481</v>
      </c>
      <c r="I373" s="134">
        <v>45978</v>
      </c>
      <c r="J373" s="66">
        <v>402133</v>
      </c>
      <c r="K373" t="s">
        <v>363</v>
      </c>
      <c r="L373" t="s">
        <v>1697</v>
      </c>
      <c r="M373" t="s">
        <v>1698</v>
      </c>
      <c r="N373" t="s">
        <v>363</v>
      </c>
      <c r="O373" t="s">
        <v>1639</v>
      </c>
      <c r="P373" t="s">
        <v>2461</v>
      </c>
      <c r="Q373" t="s">
        <v>363</v>
      </c>
      <c r="R373" t="s">
        <v>1509</v>
      </c>
      <c r="S373" t="s">
        <v>1510</v>
      </c>
    </row>
    <row r="374" spans="1:19" x14ac:dyDescent="0.3">
      <c r="A374" t="s">
        <v>723</v>
      </c>
      <c r="B374" t="s">
        <v>358</v>
      </c>
      <c r="C374" t="s">
        <v>1523</v>
      </c>
      <c r="D374" t="s">
        <v>2446</v>
      </c>
      <c r="E374" t="s">
        <v>2409</v>
      </c>
      <c r="F374" t="s">
        <v>2482</v>
      </c>
      <c r="G374">
        <v>1</v>
      </c>
      <c r="H374" t="s">
        <v>2483</v>
      </c>
      <c r="I374" s="134">
        <v>45978</v>
      </c>
      <c r="J374" s="66">
        <v>402133</v>
      </c>
      <c r="K374" t="s">
        <v>363</v>
      </c>
      <c r="L374" t="s">
        <v>1749</v>
      </c>
      <c r="M374" t="s">
        <v>1750</v>
      </c>
      <c r="N374" t="s">
        <v>363</v>
      </c>
      <c r="O374" t="s">
        <v>1639</v>
      </c>
      <c r="P374" t="s">
        <v>2461</v>
      </c>
      <c r="Q374" t="s">
        <v>363</v>
      </c>
      <c r="R374" t="s">
        <v>1509</v>
      </c>
      <c r="S374" t="s">
        <v>1510</v>
      </c>
    </row>
    <row r="375" spans="1:19" x14ac:dyDescent="0.3">
      <c r="A375" t="s">
        <v>723</v>
      </c>
      <c r="B375" t="s">
        <v>358</v>
      </c>
      <c r="C375" t="s">
        <v>1523</v>
      </c>
      <c r="D375" t="s">
        <v>2446</v>
      </c>
      <c r="E375" t="s">
        <v>2145</v>
      </c>
      <c r="F375" t="s">
        <v>2484</v>
      </c>
      <c r="G375">
        <v>1</v>
      </c>
      <c r="H375" t="s">
        <v>2485</v>
      </c>
      <c r="I375" s="134">
        <v>45978</v>
      </c>
      <c r="J375" s="66">
        <v>402133</v>
      </c>
      <c r="K375" t="s">
        <v>363</v>
      </c>
      <c r="L375" t="s">
        <v>1679</v>
      </c>
      <c r="M375" t="s">
        <v>1680</v>
      </c>
      <c r="N375" t="s">
        <v>363</v>
      </c>
      <c r="O375" t="s">
        <v>1639</v>
      </c>
      <c r="P375" t="s">
        <v>2461</v>
      </c>
      <c r="Q375" t="s">
        <v>363</v>
      </c>
      <c r="R375" t="s">
        <v>1509</v>
      </c>
      <c r="S375" t="s">
        <v>1510</v>
      </c>
    </row>
    <row r="376" spans="1:19" x14ac:dyDescent="0.3">
      <c r="A376" t="s">
        <v>723</v>
      </c>
      <c r="B376" t="s">
        <v>358</v>
      </c>
      <c r="C376" t="s">
        <v>1523</v>
      </c>
      <c r="D376" t="s">
        <v>2446</v>
      </c>
      <c r="E376" t="s">
        <v>2123</v>
      </c>
      <c r="F376" t="s">
        <v>2486</v>
      </c>
      <c r="G376">
        <v>1</v>
      </c>
      <c r="H376" t="s">
        <v>2487</v>
      </c>
      <c r="I376" s="134">
        <v>45978</v>
      </c>
      <c r="J376" s="66">
        <v>402133</v>
      </c>
      <c r="K376" t="s">
        <v>363</v>
      </c>
      <c r="L376" t="s">
        <v>1675</v>
      </c>
      <c r="M376" t="s">
        <v>1676</v>
      </c>
      <c r="N376" t="s">
        <v>363</v>
      </c>
      <c r="O376" t="s">
        <v>1639</v>
      </c>
      <c r="P376" t="s">
        <v>2461</v>
      </c>
      <c r="Q376" t="s">
        <v>363</v>
      </c>
      <c r="R376" t="s">
        <v>1509</v>
      </c>
      <c r="S376" t="s">
        <v>1510</v>
      </c>
    </row>
    <row r="377" spans="1:19" x14ac:dyDescent="0.3">
      <c r="A377" t="s">
        <v>723</v>
      </c>
      <c r="B377" t="s">
        <v>358</v>
      </c>
      <c r="C377" t="s">
        <v>1523</v>
      </c>
      <c r="D377" t="s">
        <v>2446</v>
      </c>
      <c r="E377" t="s">
        <v>2343</v>
      </c>
      <c r="F377" t="s">
        <v>2488</v>
      </c>
      <c r="G377">
        <v>1</v>
      </c>
      <c r="H377" t="s">
        <v>2489</v>
      </c>
      <c r="I377" s="134">
        <v>45978</v>
      </c>
      <c r="J377" s="66">
        <v>402133</v>
      </c>
      <c r="K377" t="s">
        <v>363</v>
      </c>
      <c r="L377" t="s">
        <v>1732</v>
      </c>
      <c r="M377" t="s">
        <v>1733</v>
      </c>
      <c r="N377" t="s">
        <v>363</v>
      </c>
      <c r="O377" t="s">
        <v>1639</v>
      </c>
      <c r="P377" t="s">
        <v>2461</v>
      </c>
      <c r="Q377" t="s">
        <v>363</v>
      </c>
      <c r="R377" t="s">
        <v>1509</v>
      </c>
      <c r="S377" t="s">
        <v>1510</v>
      </c>
    </row>
    <row r="378" spans="1:19" x14ac:dyDescent="0.3">
      <c r="A378" t="s">
        <v>723</v>
      </c>
      <c r="B378" t="s">
        <v>358</v>
      </c>
      <c r="C378" t="s">
        <v>1523</v>
      </c>
      <c r="D378" t="s">
        <v>2446</v>
      </c>
      <c r="E378" t="s">
        <v>2079</v>
      </c>
      <c r="F378" t="s">
        <v>2490</v>
      </c>
      <c r="G378">
        <v>1</v>
      </c>
      <c r="H378" t="s">
        <v>2491</v>
      </c>
      <c r="I378" s="134">
        <v>45978</v>
      </c>
      <c r="J378" s="66">
        <v>402133</v>
      </c>
      <c r="K378" t="s">
        <v>363</v>
      </c>
      <c r="L378" t="s">
        <v>1664</v>
      </c>
      <c r="M378" t="s">
        <v>1665</v>
      </c>
      <c r="N378" t="s">
        <v>363</v>
      </c>
      <c r="O378" t="s">
        <v>1639</v>
      </c>
      <c r="P378" t="s">
        <v>2461</v>
      </c>
      <c r="Q378" t="s">
        <v>363</v>
      </c>
      <c r="R378" t="s">
        <v>1509</v>
      </c>
      <c r="S378" t="s">
        <v>1510</v>
      </c>
    </row>
    <row r="379" spans="1:19" x14ac:dyDescent="0.3">
      <c r="A379" t="s">
        <v>723</v>
      </c>
      <c r="B379" t="s">
        <v>358</v>
      </c>
      <c r="C379" t="s">
        <v>1523</v>
      </c>
      <c r="D379" t="s">
        <v>2446</v>
      </c>
      <c r="E379" t="s">
        <v>2365</v>
      </c>
      <c r="F379" t="s">
        <v>2492</v>
      </c>
      <c r="G379">
        <v>1</v>
      </c>
      <c r="H379" t="s">
        <v>2493</v>
      </c>
      <c r="I379" s="134">
        <v>45978</v>
      </c>
      <c r="J379" s="66">
        <v>402133</v>
      </c>
      <c r="K379" t="s">
        <v>363</v>
      </c>
      <c r="L379" t="s">
        <v>1738</v>
      </c>
      <c r="M379" t="s">
        <v>1739</v>
      </c>
      <c r="N379" t="s">
        <v>363</v>
      </c>
      <c r="O379" t="s">
        <v>1639</v>
      </c>
      <c r="P379" t="s">
        <v>2461</v>
      </c>
      <c r="Q379" t="s">
        <v>363</v>
      </c>
      <c r="R379" t="s">
        <v>1509</v>
      </c>
      <c r="S379" t="s">
        <v>1510</v>
      </c>
    </row>
    <row r="380" spans="1:19" x14ac:dyDescent="0.3">
      <c r="A380" t="s">
        <v>723</v>
      </c>
      <c r="B380" t="s">
        <v>358</v>
      </c>
      <c r="C380" t="s">
        <v>1523</v>
      </c>
      <c r="D380" t="s">
        <v>2446</v>
      </c>
      <c r="E380" t="s">
        <v>2233</v>
      </c>
      <c r="F380" t="s">
        <v>2494</v>
      </c>
      <c r="G380">
        <v>1</v>
      </c>
      <c r="H380" t="s">
        <v>2495</v>
      </c>
      <c r="I380" s="134">
        <v>45978</v>
      </c>
      <c r="J380" s="66">
        <v>402133</v>
      </c>
      <c r="K380" t="s">
        <v>363</v>
      </c>
      <c r="L380" t="s">
        <v>1703</v>
      </c>
      <c r="M380" t="s">
        <v>1704</v>
      </c>
      <c r="N380" t="s">
        <v>363</v>
      </c>
      <c r="O380" t="s">
        <v>1639</v>
      </c>
      <c r="P380" t="s">
        <v>2461</v>
      </c>
      <c r="Q380" t="s">
        <v>363</v>
      </c>
      <c r="R380" t="s">
        <v>1509</v>
      </c>
      <c r="S380" t="s">
        <v>1510</v>
      </c>
    </row>
    <row r="381" spans="1:19" x14ac:dyDescent="0.3">
      <c r="A381" t="s">
        <v>723</v>
      </c>
      <c r="B381" t="s">
        <v>358</v>
      </c>
      <c r="C381" t="s">
        <v>1523</v>
      </c>
      <c r="D381" t="s">
        <v>2446</v>
      </c>
      <c r="E381" t="s">
        <v>2101</v>
      </c>
      <c r="F381" t="s">
        <v>2496</v>
      </c>
      <c r="G381">
        <v>1</v>
      </c>
      <c r="H381" t="s">
        <v>2497</v>
      </c>
      <c r="I381" s="134">
        <v>45978</v>
      </c>
      <c r="J381" s="66">
        <v>402133</v>
      </c>
      <c r="K381" t="s">
        <v>363</v>
      </c>
      <c r="L381" t="s">
        <v>1670</v>
      </c>
      <c r="M381" t="s">
        <v>1671</v>
      </c>
      <c r="N381" t="s">
        <v>363</v>
      </c>
      <c r="O381" t="s">
        <v>1639</v>
      </c>
      <c r="P381" t="s">
        <v>2461</v>
      </c>
      <c r="Q381" t="s">
        <v>363</v>
      </c>
      <c r="R381" t="s">
        <v>1509</v>
      </c>
      <c r="S381" t="s">
        <v>1510</v>
      </c>
    </row>
    <row r="382" spans="1:19" x14ac:dyDescent="0.3">
      <c r="A382" t="s">
        <v>723</v>
      </c>
      <c r="B382" t="s">
        <v>358</v>
      </c>
      <c r="C382" t="s">
        <v>1523</v>
      </c>
      <c r="D382" t="s">
        <v>2446</v>
      </c>
      <c r="E382" t="s">
        <v>2002</v>
      </c>
      <c r="F382" t="s">
        <v>2498</v>
      </c>
      <c r="G382">
        <v>1</v>
      </c>
      <c r="H382" t="s">
        <v>2499</v>
      </c>
      <c r="I382" s="134">
        <v>45978</v>
      </c>
      <c r="J382" s="66">
        <v>402133</v>
      </c>
      <c r="K382" t="s">
        <v>363</v>
      </c>
      <c r="L382" t="s">
        <v>1591</v>
      </c>
      <c r="M382" t="s">
        <v>1644</v>
      </c>
      <c r="N382" t="s">
        <v>363</v>
      </c>
      <c r="O382" t="s">
        <v>1639</v>
      </c>
      <c r="P382" t="s">
        <v>2461</v>
      </c>
      <c r="Q382" t="s">
        <v>363</v>
      </c>
      <c r="R382" t="s">
        <v>1509</v>
      </c>
      <c r="S382" t="s">
        <v>1510</v>
      </c>
    </row>
    <row r="383" spans="1:19" x14ac:dyDescent="0.3">
      <c r="A383" t="s">
        <v>723</v>
      </c>
      <c r="B383" t="s">
        <v>358</v>
      </c>
      <c r="C383" t="s">
        <v>1523</v>
      </c>
      <c r="D383" t="s">
        <v>2446</v>
      </c>
      <c r="E383" t="s">
        <v>2299</v>
      </c>
      <c r="F383" t="s">
        <v>2500</v>
      </c>
      <c r="G383">
        <v>1</v>
      </c>
      <c r="H383" t="s">
        <v>2501</v>
      </c>
      <c r="I383" s="134">
        <v>45978</v>
      </c>
      <c r="J383" s="66">
        <v>402133</v>
      </c>
      <c r="K383" t="s">
        <v>363</v>
      </c>
      <c r="L383" t="s">
        <v>1720</v>
      </c>
      <c r="M383" t="s">
        <v>1721</v>
      </c>
      <c r="N383" t="s">
        <v>363</v>
      </c>
      <c r="O383" t="s">
        <v>1639</v>
      </c>
      <c r="P383" t="s">
        <v>2461</v>
      </c>
      <c r="Q383" t="s">
        <v>363</v>
      </c>
      <c r="R383" t="s">
        <v>1509</v>
      </c>
      <c r="S383" t="s">
        <v>1510</v>
      </c>
    </row>
    <row r="384" spans="1:19" x14ac:dyDescent="0.3">
      <c r="A384" t="s">
        <v>723</v>
      </c>
      <c r="B384" t="s">
        <v>358</v>
      </c>
      <c r="C384" t="s">
        <v>1523</v>
      </c>
      <c r="D384" t="s">
        <v>2446</v>
      </c>
      <c r="E384" t="s">
        <v>1974</v>
      </c>
      <c r="F384" t="s">
        <v>2502</v>
      </c>
      <c r="G384">
        <v>1</v>
      </c>
      <c r="H384" t="s">
        <v>2503</v>
      </c>
      <c r="I384" s="134">
        <v>45978</v>
      </c>
      <c r="J384" s="66">
        <v>402133</v>
      </c>
      <c r="K384" t="s">
        <v>363</v>
      </c>
      <c r="L384" t="s">
        <v>1637</v>
      </c>
      <c r="M384" t="s">
        <v>1638</v>
      </c>
      <c r="N384" t="s">
        <v>363</v>
      </c>
      <c r="O384" t="s">
        <v>1639</v>
      </c>
      <c r="P384" t="s">
        <v>2461</v>
      </c>
      <c r="Q384" t="s">
        <v>363</v>
      </c>
      <c r="R384" t="s">
        <v>1509</v>
      </c>
      <c r="S384" t="s">
        <v>1510</v>
      </c>
    </row>
    <row r="385" spans="1:19" x14ac:dyDescent="0.3">
      <c r="A385" t="s">
        <v>723</v>
      </c>
      <c r="B385" t="s">
        <v>358</v>
      </c>
      <c r="C385" t="s">
        <v>1523</v>
      </c>
      <c r="D385" t="s">
        <v>2446</v>
      </c>
      <c r="E385" t="s">
        <v>2187</v>
      </c>
      <c r="F385" t="s">
        <v>2504</v>
      </c>
      <c r="G385">
        <v>1</v>
      </c>
      <c r="H385" t="s">
        <v>2505</v>
      </c>
      <c r="I385" s="134">
        <v>45978</v>
      </c>
      <c r="J385" s="66">
        <v>402133</v>
      </c>
      <c r="K385" t="s">
        <v>363</v>
      </c>
      <c r="L385" t="s">
        <v>1814</v>
      </c>
      <c r="M385" t="s">
        <v>1815</v>
      </c>
      <c r="N385" t="s">
        <v>363</v>
      </c>
      <c r="O385" t="s">
        <v>1763</v>
      </c>
      <c r="P385" t="s">
        <v>2506</v>
      </c>
      <c r="Q385" t="s">
        <v>363</v>
      </c>
      <c r="R385" t="s">
        <v>1509</v>
      </c>
      <c r="S385" t="s">
        <v>1510</v>
      </c>
    </row>
    <row r="386" spans="1:19" x14ac:dyDescent="0.3">
      <c r="A386" t="s">
        <v>723</v>
      </c>
      <c r="B386" t="s">
        <v>358</v>
      </c>
      <c r="C386" t="s">
        <v>1523</v>
      </c>
      <c r="D386" t="s">
        <v>2446</v>
      </c>
      <c r="E386" t="s">
        <v>2165</v>
      </c>
      <c r="F386" t="s">
        <v>2507</v>
      </c>
      <c r="G386">
        <v>1</v>
      </c>
      <c r="H386" t="s">
        <v>2508</v>
      </c>
      <c r="I386" s="134">
        <v>45978</v>
      </c>
      <c r="J386" s="66">
        <v>402133</v>
      </c>
      <c r="K386" t="s">
        <v>363</v>
      </c>
      <c r="L386" t="s">
        <v>1809</v>
      </c>
      <c r="M386" t="s">
        <v>1810</v>
      </c>
      <c r="N386" t="s">
        <v>363</v>
      </c>
      <c r="O386" t="s">
        <v>1763</v>
      </c>
      <c r="P386" t="s">
        <v>2506</v>
      </c>
      <c r="Q386" t="s">
        <v>363</v>
      </c>
      <c r="R386" t="s">
        <v>1509</v>
      </c>
      <c r="S386" t="s">
        <v>1510</v>
      </c>
    </row>
    <row r="387" spans="1:19" x14ac:dyDescent="0.3">
      <c r="A387" t="s">
        <v>723</v>
      </c>
      <c r="B387" t="s">
        <v>358</v>
      </c>
      <c r="C387" t="s">
        <v>1523</v>
      </c>
      <c r="D387" t="s">
        <v>2446</v>
      </c>
      <c r="E387" t="s">
        <v>2022</v>
      </c>
      <c r="F387" t="s">
        <v>2509</v>
      </c>
      <c r="G387">
        <v>1</v>
      </c>
      <c r="H387" t="s">
        <v>2510</v>
      </c>
      <c r="I387" s="134">
        <v>45978</v>
      </c>
      <c r="J387" s="66">
        <v>402133</v>
      </c>
      <c r="K387" t="s">
        <v>363</v>
      </c>
      <c r="L387" t="s">
        <v>1774</v>
      </c>
      <c r="M387" t="s">
        <v>1775</v>
      </c>
      <c r="N387" t="s">
        <v>363</v>
      </c>
      <c r="O387" t="s">
        <v>1763</v>
      </c>
      <c r="P387" t="s">
        <v>2506</v>
      </c>
      <c r="Q387" t="s">
        <v>363</v>
      </c>
      <c r="R387" t="s">
        <v>1509</v>
      </c>
      <c r="S387" t="s">
        <v>1510</v>
      </c>
    </row>
    <row r="388" spans="1:19" x14ac:dyDescent="0.3">
      <c r="A388" t="s">
        <v>723</v>
      </c>
      <c r="B388" t="s">
        <v>358</v>
      </c>
      <c r="C388" t="s">
        <v>1523</v>
      </c>
      <c r="D388" t="s">
        <v>2446</v>
      </c>
      <c r="E388" t="s">
        <v>2319</v>
      </c>
      <c r="F388" t="s">
        <v>2511</v>
      </c>
      <c r="G388">
        <v>1</v>
      </c>
      <c r="H388" t="s">
        <v>2512</v>
      </c>
      <c r="I388" s="134">
        <v>45978</v>
      </c>
      <c r="J388" s="66">
        <v>402133</v>
      </c>
      <c r="K388" t="s">
        <v>363</v>
      </c>
      <c r="L388" t="s">
        <v>1849</v>
      </c>
      <c r="M388" t="s">
        <v>1850</v>
      </c>
      <c r="N388" t="s">
        <v>363</v>
      </c>
      <c r="O388" t="s">
        <v>1763</v>
      </c>
      <c r="P388" t="s">
        <v>2506</v>
      </c>
      <c r="Q388" t="s">
        <v>363</v>
      </c>
      <c r="R388" t="s">
        <v>1509</v>
      </c>
      <c r="S388" t="s">
        <v>1510</v>
      </c>
    </row>
    <row r="389" spans="1:19" x14ac:dyDescent="0.3">
      <c r="A389" t="s">
        <v>723</v>
      </c>
      <c r="B389" t="s">
        <v>358</v>
      </c>
      <c r="C389" t="s">
        <v>1523</v>
      </c>
      <c r="D389" t="s">
        <v>2446</v>
      </c>
      <c r="E389" t="s">
        <v>2055</v>
      </c>
      <c r="F389" t="s">
        <v>2513</v>
      </c>
      <c r="G389">
        <v>1</v>
      </c>
      <c r="H389" t="s">
        <v>2514</v>
      </c>
      <c r="I389" s="134">
        <v>45978</v>
      </c>
      <c r="J389" s="66">
        <v>402133</v>
      </c>
      <c r="K389" t="s">
        <v>363</v>
      </c>
      <c r="L389" t="s">
        <v>1783</v>
      </c>
      <c r="M389" t="s">
        <v>1784</v>
      </c>
      <c r="N389" t="s">
        <v>363</v>
      </c>
      <c r="O389" t="s">
        <v>1763</v>
      </c>
      <c r="P389" t="s">
        <v>2506</v>
      </c>
      <c r="Q389" t="s">
        <v>363</v>
      </c>
      <c r="R389" t="s">
        <v>1509</v>
      </c>
      <c r="S389" t="s">
        <v>1510</v>
      </c>
    </row>
    <row r="390" spans="1:19" x14ac:dyDescent="0.3">
      <c r="A390" t="s">
        <v>723</v>
      </c>
      <c r="B390" t="s">
        <v>358</v>
      </c>
      <c r="C390" t="s">
        <v>1523</v>
      </c>
      <c r="D390" t="s">
        <v>2446</v>
      </c>
      <c r="E390" t="s">
        <v>2429</v>
      </c>
      <c r="F390" t="s">
        <v>2515</v>
      </c>
      <c r="G390">
        <v>1</v>
      </c>
      <c r="H390" t="s">
        <v>2516</v>
      </c>
      <c r="I390" s="134">
        <v>45978</v>
      </c>
      <c r="J390" s="66">
        <v>402133</v>
      </c>
      <c r="K390" t="s">
        <v>363</v>
      </c>
      <c r="L390" t="s">
        <v>1876</v>
      </c>
      <c r="M390" t="s">
        <v>1877</v>
      </c>
      <c r="N390" t="s">
        <v>363</v>
      </c>
      <c r="O390" t="s">
        <v>1763</v>
      </c>
      <c r="P390" t="s">
        <v>2506</v>
      </c>
      <c r="Q390" t="s">
        <v>363</v>
      </c>
      <c r="R390" t="s">
        <v>1509</v>
      </c>
      <c r="S390" t="s">
        <v>1510</v>
      </c>
    </row>
    <row r="391" spans="1:19" x14ac:dyDescent="0.3">
      <c r="A391" t="s">
        <v>723</v>
      </c>
      <c r="B391" t="s">
        <v>358</v>
      </c>
      <c r="C391" t="s">
        <v>1523</v>
      </c>
      <c r="D391" t="s">
        <v>2446</v>
      </c>
      <c r="E391" t="s">
        <v>2385</v>
      </c>
      <c r="F391" t="s">
        <v>2517</v>
      </c>
      <c r="G391">
        <v>1</v>
      </c>
      <c r="H391" t="s">
        <v>2518</v>
      </c>
      <c r="I391" s="134">
        <v>45978</v>
      </c>
      <c r="J391" s="66">
        <v>402133</v>
      </c>
      <c r="K391" t="s">
        <v>363</v>
      </c>
      <c r="L391" t="s">
        <v>1866</v>
      </c>
      <c r="M391" t="s">
        <v>1867</v>
      </c>
      <c r="N391" t="s">
        <v>363</v>
      </c>
      <c r="O391" t="s">
        <v>1763</v>
      </c>
      <c r="P391" t="s">
        <v>2506</v>
      </c>
      <c r="Q391" t="s">
        <v>363</v>
      </c>
      <c r="R391" t="s">
        <v>1509</v>
      </c>
      <c r="S391" t="s">
        <v>1510</v>
      </c>
    </row>
    <row r="392" spans="1:19" x14ac:dyDescent="0.3">
      <c r="A392" t="s">
        <v>723</v>
      </c>
      <c r="B392" t="s">
        <v>358</v>
      </c>
      <c r="C392" t="s">
        <v>1523</v>
      </c>
      <c r="D392" t="s">
        <v>2446</v>
      </c>
      <c r="E392" t="s">
        <v>2275</v>
      </c>
      <c r="F392" t="s">
        <v>2519</v>
      </c>
      <c r="G392">
        <v>1</v>
      </c>
      <c r="H392" t="s">
        <v>2520</v>
      </c>
      <c r="I392" s="134">
        <v>45978</v>
      </c>
      <c r="J392" s="66">
        <v>402133</v>
      </c>
      <c r="K392" t="s">
        <v>363</v>
      </c>
      <c r="L392" t="s">
        <v>1837</v>
      </c>
      <c r="M392" t="s">
        <v>1838</v>
      </c>
      <c r="N392" t="s">
        <v>363</v>
      </c>
      <c r="O392" t="s">
        <v>1763</v>
      </c>
      <c r="P392" t="s">
        <v>2506</v>
      </c>
      <c r="Q392" t="s">
        <v>363</v>
      </c>
      <c r="R392" t="s">
        <v>1509</v>
      </c>
      <c r="S392" t="s">
        <v>1510</v>
      </c>
    </row>
    <row r="393" spans="1:19" x14ac:dyDescent="0.3">
      <c r="A393" t="s">
        <v>723</v>
      </c>
      <c r="B393" t="s">
        <v>358</v>
      </c>
      <c r="C393" t="s">
        <v>1523</v>
      </c>
      <c r="D393" t="s">
        <v>2446</v>
      </c>
      <c r="E393" t="s">
        <v>2253</v>
      </c>
      <c r="F393" t="s">
        <v>2521</v>
      </c>
      <c r="G393">
        <v>1</v>
      </c>
      <c r="H393" t="s">
        <v>2522</v>
      </c>
      <c r="I393" s="134">
        <v>45978</v>
      </c>
      <c r="J393" s="66">
        <v>402133</v>
      </c>
      <c r="K393" t="s">
        <v>363</v>
      </c>
      <c r="L393" t="s">
        <v>1831</v>
      </c>
      <c r="M393" t="s">
        <v>1832</v>
      </c>
      <c r="N393" t="s">
        <v>363</v>
      </c>
      <c r="O393" t="s">
        <v>1763</v>
      </c>
      <c r="P393" t="s">
        <v>2506</v>
      </c>
      <c r="Q393" t="s">
        <v>363</v>
      </c>
      <c r="R393" t="s">
        <v>1509</v>
      </c>
      <c r="S393" t="s">
        <v>1510</v>
      </c>
    </row>
    <row r="394" spans="1:19" x14ac:dyDescent="0.3">
      <c r="A394" t="s">
        <v>723</v>
      </c>
      <c r="B394" t="s">
        <v>358</v>
      </c>
      <c r="C394" t="s">
        <v>1523</v>
      </c>
      <c r="D394" t="s">
        <v>2446</v>
      </c>
      <c r="E394" t="s">
        <v>2209</v>
      </c>
      <c r="F394" t="s">
        <v>2523</v>
      </c>
      <c r="G394">
        <v>1</v>
      </c>
      <c r="H394" t="s">
        <v>2524</v>
      </c>
      <c r="I394" s="134">
        <v>45978</v>
      </c>
      <c r="J394" s="66">
        <v>402133</v>
      </c>
      <c r="K394" t="s">
        <v>363</v>
      </c>
      <c r="L394" t="s">
        <v>1819</v>
      </c>
      <c r="M394" t="s">
        <v>1820</v>
      </c>
      <c r="N394" t="s">
        <v>363</v>
      </c>
      <c r="O394" t="s">
        <v>1763</v>
      </c>
      <c r="P394" t="s">
        <v>2506</v>
      </c>
      <c r="Q394" t="s">
        <v>363</v>
      </c>
      <c r="R394" t="s">
        <v>1509</v>
      </c>
      <c r="S394" t="s">
        <v>1510</v>
      </c>
    </row>
    <row r="395" spans="1:19" x14ac:dyDescent="0.3">
      <c r="A395" t="s">
        <v>723</v>
      </c>
      <c r="B395" t="s">
        <v>358</v>
      </c>
      <c r="C395" t="s">
        <v>1523</v>
      </c>
      <c r="D395" t="s">
        <v>2446</v>
      </c>
      <c r="E395" t="s">
        <v>2407</v>
      </c>
      <c r="F395" t="s">
        <v>2525</v>
      </c>
      <c r="G395">
        <v>1</v>
      </c>
      <c r="H395" t="s">
        <v>2526</v>
      </c>
      <c r="I395" s="134">
        <v>45978</v>
      </c>
      <c r="J395" s="66">
        <v>402133</v>
      </c>
      <c r="K395" t="s">
        <v>363</v>
      </c>
      <c r="L395" t="s">
        <v>1872</v>
      </c>
      <c r="M395" t="s">
        <v>1873</v>
      </c>
      <c r="N395" t="s">
        <v>363</v>
      </c>
      <c r="O395" t="s">
        <v>1763</v>
      </c>
      <c r="P395" t="s">
        <v>2506</v>
      </c>
      <c r="Q395" t="s">
        <v>363</v>
      </c>
      <c r="R395" t="s">
        <v>1509</v>
      </c>
      <c r="S395" t="s">
        <v>1510</v>
      </c>
    </row>
    <row r="396" spans="1:19" x14ac:dyDescent="0.3">
      <c r="A396" t="s">
        <v>723</v>
      </c>
      <c r="B396" t="s">
        <v>358</v>
      </c>
      <c r="C396" t="s">
        <v>1523</v>
      </c>
      <c r="D396" t="s">
        <v>2446</v>
      </c>
      <c r="E396" t="s">
        <v>2121</v>
      </c>
      <c r="F396" t="s">
        <v>2527</v>
      </c>
      <c r="G396">
        <v>1</v>
      </c>
      <c r="H396" t="s">
        <v>2528</v>
      </c>
      <c r="I396" s="134">
        <v>45978</v>
      </c>
      <c r="J396" s="66">
        <v>402133</v>
      </c>
      <c r="K396" t="s">
        <v>363</v>
      </c>
      <c r="L396" t="s">
        <v>1799</v>
      </c>
      <c r="M396" t="s">
        <v>1800</v>
      </c>
      <c r="N396" t="s">
        <v>363</v>
      </c>
      <c r="O396" t="s">
        <v>1763</v>
      </c>
      <c r="P396" t="s">
        <v>2506</v>
      </c>
      <c r="Q396" t="s">
        <v>363</v>
      </c>
      <c r="R396" t="s">
        <v>1509</v>
      </c>
      <c r="S396" t="s">
        <v>1510</v>
      </c>
    </row>
    <row r="397" spans="1:19" x14ac:dyDescent="0.3">
      <c r="A397" t="s">
        <v>723</v>
      </c>
      <c r="B397" t="s">
        <v>358</v>
      </c>
      <c r="C397" t="s">
        <v>1523</v>
      </c>
      <c r="D397" t="s">
        <v>2446</v>
      </c>
      <c r="E397" t="s">
        <v>2341</v>
      </c>
      <c r="F397" t="s">
        <v>2529</v>
      </c>
      <c r="G397">
        <v>1</v>
      </c>
      <c r="H397" t="s">
        <v>2530</v>
      </c>
      <c r="I397" s="134">
        <v>45978</v>
      </c>
      <c r="J397" s="66">
        <v>402133</v>
      </c>
      <c r="K397" t="s">
        <v>363</v>
      </c>
      <c r="L397" t="s">
        <v>1631</v>
      </c>
      <c r="M397" t="s">
        <v>1855</v>
      </c>
      <c r="N397" t="s">
        <v>363</v>
      </c>
      <c r="O397" t="s">
        <v>1763</v>
      </c>
      <c r="P397" t="s">
        <v>2506</v>
      </c>
      <c r="Q397" t="s">
        <v>363</v>
      </c>
      <c r="R397" t="s">
        <v>1509</v>
      </c>
      <c r="S397" t="s">
        <v>1510</v>
      </c>
    </row>
    <row r="398" spans="1:19" x14ac:dyDescent="0.3">
      <c r="A398" t="s">
        <v>723</v>
      </c>
      <c r="B398" t="s">
        <v>358</v>
      </c>
      <c r="C398" t="s">
        <v>1523</v>
      </c>
      <c r="D398" t="s">
        <v>2446</v>
      </c>
      <c r="E398" t="s">
        <v>2143</v>
      </c>
      <c r="F398" t="s">
        <v>2531</v>
      </c>
      <c r="G398">
        <v>1</v>
      </c>
      <c r="H398" t="s">
        <v>2532</v>
      </c>
      <c r="I398" s="134">
        <v>45978</v>
      </c>
      <c r="J398" s="66">
        <v>402133</v>
      </c>
      <c r="K398" t="s">
        <v>363</v>
      </c>
      <c r="L398" t="s">
        <v>1803</v>
      </c>
      <c r="M398" t="s">
        <v>1804</v>
      </c>
      <c r="N398" t="s">
        <v>363</v>
      </c>
      <c r="O398" t="s">
        <v>1763</v>
      </c>
      <c r="P398" t="s">
        <v>2506</v>
      </c>
      <c r="Q398" t="s">
        <v>363</v>
      </c>
      <c r="R398" t="s">
        <v>1509</v>
      </c>
      <c r="S398" t="s">
        <v>1510</v>
      </c>
    </row>
    <row r="399" spans="1:19" x14ac:dyDescent="0.3">
      <c r="A399" t="s">
        <v>723</v>
      </c>
      <c r="B399" t="s">
        <v>358</v>
      </c>
      <c r="C399" t="s">
        <v>1523</v>
      </c>
      <c r="D399" t="s">
        <v>2446</v>
      </c>
      <c r="E399" t="s">
        <v>2363</v>
      </c>
      <c r="F399" t="s">
        <v>2533</v>
      </c>
      <c r="G399">
        <v>1</v>
      </c>
      <c r="H399" t="s">
        <v>2534</v>
      </c>
      <c r="I399" s="134">
        <v>45978</v>
      </c>
      <c r="J399" s="66">
        <v>402133</v>
      </c>
      <c r="K399" t="s">
        <v>363</v>
      </c>
      <c r="L399" t="s">
        <v>1860</v>
      </c>
      <c r="M399" t="s">
        <v>1861</v>
      </c>
      <c r="N399" t="s">
        <v>363</v>
      </c>
      <c r="O399" t="s">
        <v>1763</v>
      </c>
      <c r="P399" t="s">
        <v>2506</v>
      </c>
      <c r="Q399" t="s">
        <v>363</v>
      </c>
      <c r="R399" t="s">
        <v>1509</v>
      </c>
      <c r="S399" t="s">
        <v>1510</v>
      </c>
    </row>
    <row r="400" spans="1:19" x14ac:dyDescent="0.3">
      <c r="A400" t="s">
        <v>723</v>
      </c>
      <c r="B400" t="s">
        <v>358</v>
      </c>
      <c r="C400" t="s">
        <v>1523</v>
      </c>
      <c r="D400" t="s">
        <v>2446</v>
      </c>
      <c r="E400" t="s">
        <v>2231</v>
      </c>
      <c r="F400" t="s">
        <v>2535</v>
      </c>
      <c r="G400">
        <v>1</v>
      </c>
      <c r="H400" t="s">
        <v>2536</v>
      </c>
      <c r="I400" s="134">
        <v>45978</v>
      </c>
      <c r="J400" s="66">
        <v>402133</v>
      </c>
      <c r="K400" t="s">
        <v>363</v>
      </c>
      <c r="L400" t="s">
        <v>1825</v>
      </c>
      <c r="M400" t="s">
        <v>1826</v>
      </c>
      <c r="N400" t="s">
        <v>363</v>
      </c>
      <c r="O400" t="s">
        <v>1763</v>
      </c>
      <c r="P400" t="s">
        <v>2506</v>
      </c>
      <c r="Q400" t="s">
        <v>363</v>
      </c>
      <c r="R400" t="s">
        <v>1509</v>
      </c>
      <c r="S400" t="s">
        <v>1510</v>
      </c>
    </row>
    <row r="401" spans="1:19" x14ac:dyDescent="0.3">
      <c r="A401" t="s">
        <v>723</v>
      </c>
      <c r="B401" t="s">
        <v>358</v>
      </c>
      <c r="C401" t="s">
        <v>1523</v>
      </c>
      <c r="D401" t="s">
        <v>2446</v>
      </c>
      <c r="E401" t="s">
        <v>2077</v>
      </c>
      <c r="F401" t="s">
        <v>2537</v>
      </c>
      <c r="G401">
        <v>1</v>
      </c>
      <c r="H401" t="s">
        <v>2538</v>
      </c>
      <c r="I401" s="134">
        <v>45978</v>
      </c>
      <c r="J401" s="66">
        <v>402133</v>
      </c>
      <c r="K401" t="s">
        <v>363</v>
      </c>
      <c r="L401" t="s">
        <v>1789</v>
      </c>
      <c r="M401" t="s">
        <v>1790</v>
      </c>
      <c r="N401" t="s">
        <v>363</v>
      </c>
      <c r="O401" t="s">
        <v>1763</v>
      </c>
      <c r="P401" t="s">
        <v>2506</v>
      </c>
      <c r="Q401" t="s">
        <v>363</v>
      </c>
      <c r="R401" t="s">
        <v>1509</v>
      </c>
      <c r="S401" t="s">
        <v>1510</v>
      </c>
    </row>
    <row r="402" spans="1:19" x14ac:dyDescent="0.3">
      <c r="A402" t="s">
        <v>723</v>
      </c>
      <c r="B402" t="s">
        <v>358</v>
      </c>
      <c r="C402" t="s">
        <v>1523</v>
      </c>
      <c r="D402" t="s">
        <v>2446</v>
      </c>
      <c r="E402" t="s">
        <v>2099</v>
      </c>
      <c r="F402" t="s">
        <v>2539</v>
      </c>
      <c r="G402">
        <v>1</v>
      </c>
      <c r="H402" t="s">
        <v>2540</v>
      </c>
      <c r="I402" s="134">
        <v>45978</v>
      </c>
      <c r="J402" s="66">
        <v>402133</v>
      </c>
      <c r="K402" t="s">
        <v>363</v>
      </c>
      <c r="L402" t="s">
        <v>1795</v>
      </c>
      <c r="M402" t="s">
        <v>1796</v>
      </c>
      <c r="N402" t="s">
        <v>363</v>
      </c>
      <c r="O402" t="s">
        <v>1763</v>
      </c>
      <c r="P402" t="s">
        <v>2506</v>
      </c>
      <c r="Q402" t="s">
        <v>363</v>
      </c>
      <c r="R402" t="s">
        <v>1509</v>
      </c>
      <c r="S402" t="s">
        <v>1510</v>
      </c>
    </row>
    <row r="403" spans="1:19" x14ac:dyDescent="0.3">
      <c r="A403" t="s">
        <v>723</v>
      </c>
      <c r="B403" t="s">
        <v>358</v>
      </c>
      <c r="C403" t="s">
        <v>1523</v>
      </c>
      <c r="D403" t="s">
        <v>2446</v>
      </c>
      <c r="E403" t="s">
        <v>2000</v>
      </c>
      <c r="F403" t="s">
        <v>2541</v>
      </c>
      <c r="G403">
        <v>1</v>
      </c>
      <c r="H403" t="s">
        <v>2542</v>
      </c>
      <c r="I403" s="134">
        <v>45978</v>
      </c>
      <c r="J403" s="66">
        <v>402133</v>
      </c>
      <c r="K403" t="s">
        <v>363</v>
      </c>
      <c r="L403" t="s">
        <v>1768</v>
      </c>
      <c r="M403" t="s">
        <v>1769</v>
      </c>
      <c r="N403" t="s">
        <v>363</v>
      </c>
      <c r="O403" t="s">
        <v>1763</v>
      </c>
      <c r="P403" t="s">
        <v>2506</v>
      </c>
      <c r="Q403" t="s">
        <v>363</v>
      </c>
      <c r="R403" t="s">
        <v>1509</v>
      </c>
      <c r="S403" t="s">
        <v>1510</v>
      </c>
    </row>
    <row r="404" spans="1:19" x14ac:dyDescent="0.3">
      <c r="A404" t="s">
        <v>723</v>
      </c>
      <c r="B404" t="s">
        <v>358</v>
      </c>
      <c r="C404" t="s">
        <v>1523</v>
      </c>
      <c r="D404" t="s">
        <v>2446</v>
      </c>
      <c r="E404" t="s">
        <v>2297</v>
      </c>
      <c r="F404" t="s">
        <v>2543</v>
      </c>
      <c r="G404">
        <v>1</v>
      </c>
      <c r="H404" t="s">
        <v>2544</v>
      </c>
      <c r="I404" s="134">
        <v>45978</v>
      </c>
      <c r="J404" s="66">
        <v>402133</v>
      </c>
      <c r="K404" t="s">
        <v>363</v>
      </c>
      <c r="L404" t="s">
        <v>1843</v>
      </c>
      <c r="M404" t="s">
        <v>1844</v>
      </c>
      <c r="N404" t="s">
        <v>363</v>
      </c>
      <c r="O404" t="s">
        <v>1763</v>
      </c>
      <c r="P404" t="s">
        <v>2506</v>
      </c>
      <c r="Q404" t="s">
        <v>363</v>
      </c>
      <c r="R404" t="s">
        <v>1509</v>
      </c>
      <c r="S404" t="s">
        <v>1510</v>
      </c>
    </row>
    <row r="405" spans="1:19" x14ac:dyDescent="0.3">
      <c r="A405" t="s">
        <v>723</v>
      </c>
      <c r="B405" t="s">
        <v>358</v>
      </c>
      <c r="C405" t="s">
        <v>1523</v>
      </c>
      <c r="D405" t="s">
        <v>2446</v>
      </c>
      <c r="E405" t="s">
        <v>1972</v>
      </c>
      <c r="F405" t="s">
        <v>2545</v>
      </c>
      <c r="G405">
        <v>1</v>
      </c>
      <c r="H405" t="s">
        <v>2546</v>
      </c>
      <c r="I405" s="134">
        <v>45978</v>
      </c>
      <c r="J405" s="66">
        <v>402133</v>
      </c>
      <c r="K405" t="s">
        <v>363</v>
      </c>
      <c r="L405" t="s">
        <v>1761</v>
      </c>
      <c r="M405" t="s">
        <v>1762</v>
      </c>
      <c r="N405" t="s">
        <v>363</v>
      </c>
      <c r="O405" t="s">
        <v>1763</v>
      </c>
      <c r="P405" t="s">
        <v>2506</v>
      </c>
      <c r="Q405" t="s">
        <v>363</v>
      </c>
      <c r="R405" t="s">
        <v>1509</v>
      </c>
      <c r="S405" t="s">
        <v>1510</v>
      </c>
    </row>
    <row r="406" spans="1:19" x14ac:dyDescent="0.3">
      <c r="A406" t="s">
        <v>723</v>
      </c>
      <c r="B406" t="s">
        <v>358</v>
      </c>
      <c r="C406" t="s">
        <v>1523</v>
      </c>
      <c r="D406" t="s">
        <v>2446</v>
      </c>
      <c r="E406" t="s">
        <v>2185</v>
      </c>
      <c r="F406" t="s">
        <v>2547</v>
      </c>
      <c r="G406">
        <v>1</v>
      </c>
      <c r="H406" t="s">
        <v>2548</v>
      </c>
      <c r="I406" s="134">
        <v>45978</v>
      </c>
      <c r="J406" s="66">
        <v>402133</v>
      </c>
      <c r="K406" t="s">
        <v>363</v>
      </c>
      <c r="L406" t="s">
        <v>1576</v>
      </c>
      <c r="M406" t="s">
        <v>1577</v>
      </c>
      <c r="N406" t="s">
        <v>363</v>
      </c>
      <c r="O406" t="s">
        <v>1527</v>
      </c>
      <c r="P406" t="s">
        <v>2549</v>
      </c>
      <c r="Q406" t="s">
        <v>363</v>
      </c>
      <c r="R406" t="s">
        <v>1509</v>
      </c>
      <c r="S406" t="s">
        <v>1510</v>
      </c>
    </row>
    <row r="407" spans="1:19" x14ac:dyDescent="0.3">
      <c r="A407" t="s">
        <v>723</v>
      </c>
      <c r="B407" t="s">
        <v>358</v>
      </c>
      <c r="C407" t="s">
        <v>1523</v>
      </c>
      <c r="D407" t="s">
        <v>2446</v>
      </c>
      <c r="E407" t="s">
        <v>2163</v>
      </c>
      <c r="F407" t="s">
        <v>2550</v>
      </c>
      <c r="G407">
        <v>1</v>
      </c>
      <c r="H407" t="s">
        <v>2551</v>
      </c>
      <c r="I407" s="134">
        <v>45978</v>
      </c>
      <c r="J407" s="66">
        <v>402133</v>
      </c>
      <c r="K407" t="s">
        <v>363</v>
      </c>
      <c r="L407" t="s">
        <v>1571</v>
      </c>
      <c r="M407" t="s">
        <v>1572</v>
      </c>
      <c r="N407" t="s">
        <v>363</v>
      </c>
      <c r="O407" t="s">
        <v>1527</v>
      </c>
      <c r="P407" t="s">
        <v>2549</v>
      </c>
      <c r="Q407" t="s">
        <v>363</v>
      </c>
      <c r="R407" t="s">
        <v>1509</v>
      </c>
      <c r="S407" t="s">
        <v>1510</v>
      </c>
    </row>
    <row r="408" spans="1:19" x14ac:dyDescent="0.3">
      <c r="A408" t="s">
        <v>723</v>
      </c>
      <c r="B408" t="s">
        <v>358</v>
      </c>
      <c r="C408" t="s">
        <v>1523</v>
      </c>
      <c r="D408" t="s">
        <v>2446</v>
      </c>
      <c r="E408" t="s">
        <v>2020</v>
      </c>
      <c r="F408" t="s">
        <v>2552</v>
      </c>
      <c r="G408">
        <v>1</v>
      </c>
      <c r="H408" t="s">
        <v>2553</v>
      </c>
      <c r="I408" s="134">
        <v>45978</v>
      </c>
      <c r="J408" s="66">
        <v>402133</v>
      </c>
      <c r="K408" t="s">
        <v>363</v>
      </c>
      <c r="L408" t="s">
        <v>1538</v>
      </c>
      <c r="M408" t="s">
        <v>1539</v>
      </c>
      <c r="N408" t="s">
        <v>363</v>
      </c>
      <c r="O408" t="s">
        <v>1527</v>
      </c>
      <c r="P408" t="s">
        <v>2549</v>
      </c>
      <c r="Q408" t="s">
        <v>363</v>
      </c>
      <c r="R408" t="s">
        <v>1509</v>
      </c>
      <c r="S408" t="s">
        <v>1510</v>
      </c>
    </row>
    <row r="409" spans="1:19" x14ac:dyDescent="0.3">
      <c r="A409" t="s">
        <v>723</v>
      </c>
      <c r="B409" t="s">
        <v>358</v>
      </c>
      <c r="C409" t="s">
        <v>1523</v>
      </c>
      <c r="D409" t="s">
        <v>2446</v>
      </c>
      <c r="E409" t="s">
        <v>2317</v>
      </c>
      <c r="F409" t="s">
        <v>2554</v>
      </c>
      <c r="G409">
        <v>1</v>
      </c>
      <c r="H409" t="s">
        <v>2555</v>
      </c>
      <c r="I409" s="134">
        <v>45978</v>
      </c>
      <c r="J409" s="66">
        <v>402133</v>
      </c>
      <c r="K409" t="s">
        <v>363</v>
      </c>
      <c r="L409" t="s">
        <v>1607</v>
      </c>
      <c r="M409" t="s">
        <v>1608</v>
      </c>
      <c r="N409" t="s">
        <v>363</v>
      </c>
      <c r="O409" t="s">
        <v>1527</v>
      </c>
      <c r="P409" t="s">
        <v>2549</v>
      </c>
      <c r="Q409" t="s">
        <v>363</v>
      </c>
      <c r="R409" t="s">
        <v>1509</v>
      </c>
      <c r="S409" t="s">
        <v>1510</v>
      </c>
    </row>
    <row r="410" spans="1:19" x14ac:dyDescent="0.3">
      <c r="A410" t="s">
        <v>723</v>
      </c>
      <c r="B410" t="s">
        <v>358</v>
      </c>
      <c r="C410" t="s">
        <v>1523</v>
      </c>
      <c r="D410" t="s">
        <v>2446</v>
      </c>
      <c r="E410" t="s">
        <v>2053</v>
      </c>
      <c r="F410" t="s">
        <v>2556</v>
      </c>
      <c r="G410">
        <v>1</v>
      </c>
      <c r="H410" t="s">
        <v>2557</v>
      </c>
      <c r="I410" s="134">
        <v>45978</v>
      </c>
      <c r="J410" s="66">
        <v>402133</v>
      </c>
      <c r="K410" t="s">
        <v>363</v>
      </c>
      <c r="L410" t="s">
        <v>1547</v>
      </c>
      <c r="M410" t="s">
        <v>1548</v>
      </c>
      <c r="N410" t="s">
        <v>363</v>
      </c>
      <c r="O410" t="s">
        <v>1527</v>
      </c>
      <c r="P410" t="s">
        <v>2549</v>
      </c>
      <c r="Q410" t="s">
        <v>363</v>
      </c>
      <c r="R410" t="s">
        <v>1509</v>
      </c>
      <c r="S410" t="s">
        <v>1510</v>
      </c>
    </row>
    <row r="411" spans="1:19" x14ac:dyDescent="0.3">
      <c r="A411" t="s">
        <v>723</v>
      </c>
      <c r="B411" t="s">
        <v>358</v>
      </c>
      <c r="C411" t="s">
        <v>1523</v>
      </c>
      <c r="D411" t="s">
        <v>2446</v>
      </c>
      <c r="E411" t="s">
        <v>2427</v>
      </c>
      <c r="F411" t="s">
        <v>2558</v>
      </c>
      <c r="G411">
        <v>1</v>
      </c>
      <c r="H411" t="s">
        <v>2559</v>
      </c>
      <c r="I411" s="134">
        <v>45978</v>
      </c>
      <c r="J411" s="66">
        <v>402133</v>
      </c>
      <c r="K411" t="s">
        <v>363</v>
      </c>
      <c r="L411" t="s">
        <v>1631</v>
      </c>
      <c r="M411" t="s">
        <v>1632</v>
      </c>
      <c r="N411" t="s">
        <v>363</v>
      </c>
      <c r="O411" t="s">
        <v>1527</v>
      </c>
      <c r="P411" t="s">
        <v>2549</v>
      </c>
      <c r="Q411" t="s">
        <v>363</v>
      </c>
      <c r="R411" t="s">
        <v>1509</v>
      </c>
      <c r="S411" t="s">
        <v>1510</v>
      </c>
    </row>
    <row r="412" spans="1:19" x14ac:dyDescent="0.3">
      <c r="A412" t="s">
        <v>723</v>
      </c>
      <c r="B412" t="s">
        <v>358</v>
      </c>
      <c r="C412" t="s">
        <v>1523</v>
      </c>
      <c r="D412" t="s">
        <v>2446</v>
      </c>
      <c r="E412" t="s">
        <v>2383</v>
      </c>
      <c r="F412" t="s">
        <v>2560</v>
      </c>
      <c r="G412">
        <v>1</v>
      </c>
      <c r="H412" t="s">
        <v>2561</v>
      </c>
      <c r="I412" s="134">
        <v>45978</v>
      </c>
      <c r="J412" s="66">
        <v>402133</v>
      </c>
      <c r="K412" t="s">
        <v>363</v>
      </c>
      <c r="L412" t="s">
        <v>1621</v>
      </c>
      <c r="M412" t="s">
        <v>1622</v>
      </c>
      <c r="N412" t="s">
        <v>363</v>
      </c>
      <c r="O412" t="s">
        <v>1527</v>
      </c>
      <c r="P412" t="s">
        <v>2549</v>
      </c>
      <c r="Q412" t="s">
        <v>363</v>
      </c>
      <c r="R412" t="s">
        <v>1509</v>
      </c>
      <c r="S412" t="s">
        <v>1510</v>
      </c>
    </row>
    <row r="413" spans="1:19" x14ac:dyDescent="0.3">
      <c r="A413" t="s">
        <v>723</v>
      </c>
      <c r="B413" t="s">
        <v>358</v>
      </c>
      <c r="C413" t="s">
        <v>1523</v>
      </c>
      <c r="D413" t="s">
        <v>2446</v>
      </c>
      <c r="E413" t="s">
        <v>2273</v>
      </c>
      <c r="F413" t="s">
        <v>2562</v>
      </c>
      <c r="G413">
        <v>1</v>
      </c>
      <c r="H413" t="s">
        <v>2563</v>
      </c>
      <c r="I413" s="134">
        <v>45978</v>
      </c>
      <c r="J413" s="66">
        <v>402133</v>
      </c>
      <c r="K413" t="s">
        <v>363</v>
      </c>
      <c r="L413" t="s">
        <v>1597</v>
      </c>
      <c r="M413" t="s">
        <v>1598</v>
      </c>
      <c r="N413" t="s">
        <v>363</v>
      </c>
      <c r="O413" t="s">
        <v>1527</v>
      </c>
      <c r="P413" t="s">
        <v>2549</v>
      </c>
      <c r="Q413" t="s">
        <v>363</v>
      </c>
      <c r="R413" t="s">
        <v>1509</v>
      </c>
      <c r="S413" t="s">
        <v>1510</v>
      </c>
    </row>
    <row r="414" spans="1:19" x14ac:dyDescent="0.3">
      <c r="A414" t="s">
        <v>723</v>
      </c>
      <c r="B414" t="s">
        <v>358</v>
      </c>
      <c r="C414" t="s">
        <v>1523</v>
      </c>
      <c r="D414" t="s">
        <v>2446</v>
      </c>
      <c r="E414" t="s">
        <v>2251</v>
      </c>
      <c r="F414" t="s">
        <v>2564</v>
      </c>
      <c r="G414">
        <v>1</v>
      </c>
      <c r="H414" t="s">
        <v>2565</v>
      </c>
      <c r="I414" s="134">
        <v>45978</v>
      </c>
      <c r="J414" s="66">
        <v>402133</v>
      </c>
      <c r="K414" t="s">
        <v>363</v>
      </c>
      <c r="L414" t="s">
        <v>1591</v>
      </c>
      <c r="M414" t="s">
        <v>1592</v>
      </c>
      <c r="N414" t="s">
        <v>363</v>
      </c>
      <c r="O414" t="s">
        <v>1527</v>
      </c>
      <c r="P414" t="s">
        <v>2549</v>
      </c>
      <c r="Q414" t="s">
        <v>363</v>
      </c>
      <c r="R414" t="s">
        <v>1509</v>
      </c>
      <c r="S414" t="s">
        <v>1510</v>
      </c>
    </row>
    <row r="415" spans="1:19" x14ac:dyDescent="0.3">
      <c r="A415" t="s">
        <v>723</v>
      </c>
      <c r="B415" t="s">
        <v>358</v>
      </c>
      <c r="C415" t="s">
        <v>1523</v>
      </c>
      <c r="D415" t="s">
        <v>2446</v>
      </c>
      <c r="E415" t="s">
        <v>2207</v>
      </c>
      <c r="F415" t="s">
        <v>2566</v>
      </c>
      <c r="G415">
        <v>1</v>
      </c>
      <c r="H415" t="s">
        <v>2567</v>
      </c>
      <c r="I415" s="134">
        <v>45978</v>
      </c>
      <c r="J415" s="66">
        <v>402133</v>
      </c>
      <c r="K415" t="s">
        <v>363</v>
      </c>
      <c r="L415" t="s">
        <v>1582</v>
      </c>
      <c r="M415" t="s">
        <v>1583</v>
      </c>
      <c r="N415" t="s">
        <v>363</v>
      </c>
      <c r="O415" t="s">
        <v>1527</v>
      </c>
      <c r="P415" t="s">
        <v>2549</v>
      </c>
      <c r="Q415" t="s">
        <v>363</v>
      </c>
      <c r="R415" t="s">
        <v>1509</v>
      </c>
      <c r="S415" t="s">
        <v>1510</v>
      </c>
    </row>
    <row r="416" spans="1:19" x14ac:dyDescent="0.3">
      <c r="A416" t="s">
        <v>723</v>
      </c>
      <c r="B416" t="s">
        <v>358</v>
      </c>
      <c r="C416" t="s">
        <v>1523</v>
      </c>
      <c r="D416" t="s">
        <v>2446</v>
      </c>
      <c r="E416" t="s">
        <v>2405</v>
      </c>
      <c r="F416" t="s">
        <v>2568</v>
      </c>
      <c r="G416">
        <v>1</v>
      </c>
      <c r="H416" t="s">
        <v>2569</v>
      </c>
      <c r="I416" s="134">
        <v>45978</v>
      </c>
      <c r="J416" s="66">
        <v>402133</v>
      </c>
      <c r="K416" t="s">
        <v>363</v>
      </c>
      <c r="L416" t="s">
        <v>1626</v>
      </c>
      <c r="M416" t="s">
        <v>1627</v>
      </c>
      <c r="N416" t="s">
        <v>363</v>
      </c>
      <c r="O416" t="s">
        <v>1527</v>
      </c>
      <c r="P416" t="s">
        <v>2549</v>
      </c>
      <c r="Q416" t="s">
        <v>363</v>
      </c>
      <c r="R416" t="s">
        <v>1509</v>
      </c>
      <c r="S416" t="s">
        <v>1510</v>
      </c>
    </row>
    <row r="417" spans="1:19" x14ac:dyDescent="0.3">
      <c r="A417" t="s">
        <v>723</v>
      </c>
      <c r="B417" t="s">
        <v>358</v>
      </c>
      <c r="C417" t="s">
        <v>1523</v>
      </c>
      <c r="D417" t="s">
        <v>2446</v>
      </c>
      <c r="E417" t="s">
        <v>2119</v>
      </c>
      <c r="F417" t="s">
        <v>2570</v>
      </c>
      <c r="G417">
        <v>1</v>
      </c>
      <c r="H417" t="s">
        <v>2571</v>
      </c>
      <c r="I417" s="134">
        <v>45978</v>
      </c>
      <c r="J417" s="66">
        <v>402133</v>
      </c>
      <c r="K417" t="s">
        <v>363</v>
      </c>
      <c r="L417" t="s">
        <v>1561</v>
      </c>
      <c r="M417" t="s">
        <v>1562</v>
      </c>
      <c r="N417" t="s">
        <v>363</v>
      </c>
      <c r="O417" t="s">
        <v>1527</v>
      </c>
      <c r="P417" t="s">
        <v>2549</v>
      </c>
      <c r="Q417" t="s">
        <v>363</v>
      </c>
      <c r="R417" t="s">
        <v>1509</v>
      </c>
      <c r="S417" t="s">
        <v>1510</v>
      </c>
    </row>
    <row r="418" spans="1:19" x14ac:dyDescent="0.3">
      <c r="A418" t="s">
        <v>723</v>
      </c>
      <c r="B418" t="s">
        <v>358</v>
      </c>
      <c r="C418" t="s">
        <v>1523</v>
      </c>
      <c r="D418" t="s">
        <v>2446</v>
      </c>
      <c r="E418" t="s">
        <v>2339</v>
      </c>
      <c r="F418" t="s">
        <v>2572</v>
      </c>
      <c r="G418">
        <v>1</v>
      </c>
      <c r="H418" t="s">
        <v>2573</v>
      </c>
      <c r="I418" s="134">
        <v>45978</v>
      </c>
      <c r="J418" s="66">
        <v>402133</v>
      </c>
      <c r="K418" t="s">
        <v>363</v>
      </c>
      <c r="L418" t="s">
        <v>1612</v>
      </c>
      <c r="M418" t="s">
        <v>1566</v>
      </c>
      <c r="N418" t="s">
        <v>363</v>
      </c>
      <c r="O418" t="s">
        <v>1527</v>
      </c>
      <c r="P418" t="s">
        <v>2549</v>
      </c>
      <c r="Q418" t="s">
        <v>363</v>
      </c>
      <c r="R418" t="s">
        <v>1509</v>
      </c>
      <c r="S418" t="s">
        <v>1510</v>
      </c>
    </row>
    <row r="419" spans="1:19" x14ac:dyDescent="0.3">
      <c r="A419" t="s">
        <v>723</v>
      </c>
      <c r="B419" t="s">
        <v>358</v>
      </c>
      <c r="C419" t="s">
        <v>1523</v>
      </c>
      <c r="D419" t="s">
        <v>2446</v>
      </c>
      <c r="E419" t="s">
        <v>2141</v>
      </c>
      <c r="F419" t="s">
        <v>2574</v>
      </c>
      <c r="G419">
        <v>1</v>
      </c>
      <c r="H419" t="s">
        <v>2575</v>
      </c>
      <c r="I419" s="134">
        <v>45978</v>
      </c>
      <c r="J419" s="66">
        <v>402133</v>
      </c>
      <c r="K419" t="s">
        <v>363</v>
      </c>
      <c r="L419" t="s">
        <v>1565</v>
      </c>
      <c r="M419" t="s">
        <v>1566</v>
      </c>
      <c r="N419" t="s">
        <v>363</v>
      </c>
      <c r="O419" t="s">
        <v>1527</v>
      </c>
      <c r="P419" t="s">
        <v>2549</v>
      </c>
      <c r="Q419" t="s">
        <v>363</v>
      </c>
      <c r="R419" t="s">
        <v>1509</v>
      </c>
      <c r="S419" t="s">
        <v>1510</v>
      </c>
    </row>
    <row r="420" spans="1:19" x14ac:dyDescent="0.3">
      <c r="A420" t="s">
        <v>723</v>
      </c>
      <c r="B420" t="s">
        <v>358</v>
      </c>
      <c r="C420" t="s">
        <v>1523</v>
      </c>
      <c r="D420" t="s">
        <v>2446</v>
      </c>
      <c r="E420" t="s">
        <v>2075</v>
      </c>
      <c r="F420" t="s">
        <v>2576</v>
      </c>
      <c r="G420">
        <v>1</v>
      </c>
      <c r="H420" t="s">
        <v>2577</v>
      </c>
      <c r="I420" s="134">
        <v>45978</v>
      </c>
      <c r="J420" s="66">
        <v>402133</v>
      </c>
      <c r="K420" t="s">
        <v>363</v>
      </c>
      <c r="L420" t="s">
        <v>1552</v>
      </c>
      <c r="M420" t="s">
        <v>1553</v>
      </c>
      <c r="N420" t="s">
        <v>363</v>
      </c>
      <c r="O420" t="s">
        <v>1527</v>
      </c>
      <c r="P420" t="s">
        <v>2549</v>
      </c>
      <c r="Q420" t="s">
        <v>363</v>
      </c>
      <c r="R420" t="s">
        <v>1509</v>
      </c>
      <c r="S420" t="s">
        <v>1510</v>
      </c>
    </row>
    <row r="421" spans="1:19" x14ac:dyDescent="0.3">
      <c r="A421" t="s">
        <v>723</v>
      </c>
      <c r="B421" t="s">
        <v>358</v>
      </c>
      <c r="C421" t="s">
        <v>1523</v>
      </c>
      <c r="D421" t="s">
        <v>2446</v>
      </c>
      <c r="E421" t="s">
        <v>2361</v>
      </c>
      <c r="F421" t="s">
        <v>2578</v>
      </c>
      <c r="G421">
        <v>1</v>
      </c>
      <c r="H421" t="s">
        <v>2579</v>
      </c>
      <c r="I421" s="134">
        <v>45978</v>
      </c>
      <c r="J421" s="66">
        <v>402133</v>
      </c>
      <c r="K421" t="s">
        <v>363</v>
      </c>
      <c r="L421" t="s">
        <v>1616</v>
      </c>
      <c r="M421" t="s">
        <v>1617</v>
      </c>
      <c r="N421" t="s">
        <v>363</v>
      </c>
      <c r="O421" t="s">
        <v>1527</v>
      </c>
      <c r="P421" t="s">
        <v>2549</v>
      </c>
      <c r="Q421" t="s">
        <v>363</v>
      </c>
      <c r="R421" t="s">
        <v>1509</v>
      </c>
      <c r="S421" t="s">
        <v>1510</v>
      </c>
    </row>
    <row r="422" spans="1:19" x14ac:dyDescent="0.3">
      <c r="A422" t="s">
        <v>723</v>
      </c>
      <c r="B422" t="s">
        <v>358</v>
      </c>
      <c r="C422" t="s">
        <v>1523</v>
      </c>
      <c r="D422" t="s">
        <v>2446</v>
      </c>
      <c r="E422" t="s">
        <v>2229</v>
      </c>
      <c r="F422" t="s">
        <v>2580</v>
      </c>
      <c r="G422">
        <v>1</v>
      </c>
      <c r="H422" t="s">
        <v>2581</v>
      </c>
      <c r="I422" s="134">
        <v>45978</v>
      </c>
      <c r="J422" s="66">
        <v>402133</v>
      </c>
      <c r="K422" t="s">
        <v>363</v>
      </c>
      <c r="L422" t="s">
        <v>1533</v>
      </c>
      <c r="M422" t="s">
        <v>1587</v>
      </c>
      <c r="N422" t="s">
        <v>363</v>
      </c>
      <c r="O422" t="s">
        <v>1527</v>
      </c>
      <c r="P422" t="s">
        <v>2549</v>
      </c>
      <c r="Q422" t="s">
        <v>363</v>
      </c>
      <c r="R422" t="s">
        <v>1509</v>
      </c>
      <c r="S422" t="s">
        <v>1510</v>
      </c>
    </row>
    <row r="423" spans="1:19" x14ac:dyDescent="0.3">
      <c r="A423" t="s">
        <v>723</v>
      </c>
      <c r="B423" t="s">
        <v>358</v>
      </c>
      <c r="C423" t="s">
        <v>1523</v>
      </c>
      <c r="D423" t="s">
        <v>2446</v>
      </c>
      <c r="E423" t="s">
        <v>2097</v>
      </c>
      <c r="F423" t="s">
        <v>2582</v>
      </c>
      <c r="G423">
        <v>1</v>
      </c>
      <c r="H423" t="s">
        <v>2583</v>
      </c>
      <c r="I423" s="134">
        <v>45978</v>
      </c>
      <c r="J423" s="66">
        <v>402133</v>
      </c>
      <c r="K423" t="s">
        <v>363</v>
      </c>
      <c r="L423" t="s">
        <v>1556</v>
      </c>
      <c r="M423" t="s">
        <v>1557</v>
      </c>
      <c r="N423" t="s">
        <v>363</v>
      </c>
      <c r="O423" t="s">
        <v>1527</v>
      </c>
      <c r="P423" t="s">
        <v>2549</v>
      </c>
      <c r="Q423" t="s">
        <v>363</v>
      </c>
      <c r="R423" t="s">
        <v>1509</v>
      </c>
      <c r="S423" t="s">
        <v>1510</v>
      </c>
    </row>
    <row r="424" spans="1:19" x14ac:dyDescent="0.3">
      <c r="A424" t="s">
        <v>723</v>
      </c>
      <c r="B424" t="s">
        <v>358</v>
      </c>
      <c r="C424" t="s">
        <v>1523</v>
      </c>
      <c r="D424" t="s">
        <v>2446</v>
      </c>
      <c r="E424" t="s">
        <v>1998</v>
      </c>
      <c r="F424" t="s">
        <v>2584</v>
      </c>
      <c r="G424">
        <v>1</v>
      </c>
      <c r="H424" t="s">
        <v>2585</v>
      </c>
      <c r="I424" s="134">
        <v>45978</v>
      </c>
      <c r="J424" s="66">
        <v>402133</v>
      </c>
      <c r="K424" t="s">
        <v>363</v>
      </c>
      <c r="L424" t="s">
        <v>1533</v>
      </c>
      <c r="M424" t="s">
        <v>1534</v>
      </c>
      <c r="N424" t="s">
        <v>363</v>
      </c>
      <c r="O424" t="s">
        <v>1527</v>
      </c>
      <c r="P424" t="s">
        <v>2549</v>
      </c>
      <c r="Q424" t="s">
        <v>363</v>
      </c>
      <c r="R424" t="s">
        <v>1509</v>
      </c>
      <c r="S424" t="s">
        <v>1510</v>
      </c>
    </row>
    <row r="425" spans="1:19" x14ac:dyDescent="0.3">
      <c r="A425" t="s">
        <v>723</v>
      </c>
      <c r="B425" t="s">
        <v>358</v>
      </c>
      <c r="C425" t="s">
        <v>1523</v>
      </c>
      <c r="D425" t="s">
        <v>2446</v>
      </c>
      <c r="E425" t="s">
        <v>1970</v>
      </c>
      <c r="F425" t="s">
        <v>2586</v>
      </c>
      <c r="G425">
        <v>1</v>
      </c>
      <c r="H425" t="s">
        <v>2587</v>
      </c>
      <c r="I425" s="134">
        <v>45978</v>
      </c>
      <c r="J425" s="66">
        <v>402133</v>
      </c>
      <c r="K425" t="s">
        <v>363</v>
      </c>
      <c r="L425" t="s">
        <v>1525</v>
      </c>
      <c r="M425" t="s">
        <v>1526</v>
      </c>
      <c r="N425" t="s">
        <v>363</v>
      </c>
      <c r="O425" t="s">
        <v>1527</v>
      </c>
      <c r="P425" t="s">
        <v>2549</v>
      </c>
      <c r="Q425" t="s">
        <v>363</v>
      </c>
      <c r="R425" t="s">
        <v>1509</v>
      </c>
      <c r="S425" t="s">
        <v>1510</v>
      </c>
    </row>
    <row r="426" spans="1:19" x14ac:dyDescent="0.3">
      <c r="A426" t="s">
        <v>723</v>
      </c>
      <c r="B426" t="s">
        <v>358</v>
      </c>
      <c r="C426" t="s">
        <v>1523</v>
      </c>
      <c r="D426" t="s">
        <v>2446</v>
      </c>
      <c r="E426" t="s">
        <v>2018</v>
      </c>
      <c r="F426" t="s">
        <v>2588</v>
      </c>
      <c r="G426">
        <v>1</v>
      </c>
      <c r="H426" t="s">
        <v>2589</v>
      </c>
      <c r="I426" s="134">
        <v>45978</v>
      </c>
      <c r="J426" s="66">
        <v>402133</v>
      </c>
      <c r="K426" t="s">
        <v>363</v>
      </c>
      <c r="L426" t="s">
        <v>1538</v>
      </c>
      <c r="M426" t="s">
        <v>1539</v>
      </c>
      <c r="N426" t="s">
        <v>363</v>
      </c>
      <c r="O426" t="s">
        <v>1882</v>
      </c>
      <c r="P426" t="s">
        <v>2590</v>
      </c>
      <c r="Q426" t="s">
        <v>363</v>
      </c>
      <c r="R426" t="s">
        <v>1509</v>
      </c>
      <c r="S426" t="s">
        <v>1510</v>
      </c>
    </row>
    <row r="427" spans="1:19" x14ac:dyDescent="0.3">
      <c r="A427" t="s">
        <v>723</v>
      </c>
      <c r="B427" t="s">
        <v>358</v>
      </c>
      <c r="C427" t="s">
        <v>1523</v>
      </c>
      <c r="D427" t="s">
        <v>2446</v>
      </c>
      <c r="E427" t="s">
        <v>2295</v>
      </c>
      <c r="F427" t="s">
        <v>2591</v>
      </c>
      <c r="G427">
        <v>1</v>
      </c>
      <c r="H427" t="s">
        <v>2592</v>
      </c>
      <c r="I427" s="134">
        <v>45978</v>
      </c>
      <c r="J427" s="66">
        <v>402133</v>
      </c>
      <c r="K427" t="s">
        <v>363</v>
      </c>
      <c r="L427" t="s">
        <v>1602</v>
      </c>
      <c r="M427" t="s">
        <v>1603</v>
      </c>
      <c r="N427" t="s">
        <v>363</v>
      </c>
      <c r="O427" t="s">
        <v>1527</v>
      </c>
      <c r="P427" t="s">
        <v>2549</v>
      </c>
      <c r="Q427" t="s">
        <v>363</v>
      </c>
      <c r="R427" t="s">
        <v>1509</v>
      </c>
      <c r="S427" t="s">
        <v>1510</v>
      </c>
    </row>
    <row r="428" spans="1:19" x14ac:dyDescent="0.3">
      <c r="A428" t="s">
        <v>723</v>
      </c>
      <c r="B428" t="s">
        <v>358</v>
      </c>
      <c r="C428" t="s">
        <v>1523</v>
      </c>
      <c r="D428" t="s">
        <v>2446</v>
      </c>
      <c r="E428" t="s">
        <v>2315</v>
      </c>
      <c r="F428" t="s">
        <v>2593</v>
      </c>
      <c r="G428">
        <v>1</v>
      </c>
      <c r="H428" t="s">
        <v>2594</v>
      </c>
      <c r="I428" s="134">
        <v>45978</v>
      </c>
      <c r="J428" s="66">
        <v>402133</v>
      </c>
      <c r="K428" t="s">
        <v>363</v>
      </c>
      <c r="L428" t="s">
        <v>1607</v>
      </c>
      <c r="M428" t="s">
        <v>1608</v>
      </c>
      <c r="N428" t="s">
        <v>363</v>
      </c>
      <c r="O428" t="s">
        <v>1882</v>
      </c>
      <c r="P428" t="s">
        <v>2590</v>
      </c>
      <c r="Q428" t="s">
        <v>363</v>
      </c>
      <c r="R428" t="s">
        <v>1509</v>
      </c>
      <c r="S428" t="s">
        <v>1510</v>
      </c>
    </row>
    <row r="429" spans="1:19" x14ac:dyDescent="0.3">
      <c r="A429" t="s">
        <v>723</v>
      </c>
      <c r="B429" t="s">
        <v>358</v>
      </c>
      <c r="C429" t="s">
        <v>1523</v>
      </c>
      <c r="D429" t="s">
        <v>2446</v>
      </c>
      <c r="E429" t="s">
        <v>2183</v>
      </c>
      <c r="F429" t="s">
        <v>2595</v>
      </c>
      <c r="G429">
        <v>1</v>
      </c>
      <c r="H429" t="s">
        <v>2596</v>
      </c>
      <c r="I429" s="134">
        <v>45978</v>
      </c>
      <c r="J429" s="66">
        <v>402133</v>
      </c>
      <c r="K429" t="s">
        <v>363</v>
      </c>
      <c r="L429" t="s">
        <v>1576</v>
      </c>
      <c r="M429" t="s">
        <v>1577</v>
      </c>
      <c r="N429" t="s">
        <v>363</v>
      </c>
      <c r="O429" t="s">
        <v>1882</v>
      </c>
      <c r="P429" t="s">
        <v>2590</v>
      </c>
      <c r="Q429" t="s">
        <v>363</v>
      </c>
      <c r="R429" t="s">
        <v>1509</v>
      </c>
      <c r="S429" t="s">
        <v>1510</v>
      </c>
    </row>
    <row r="430" spans="1:19" x14ac:dyDescent="0.3">
      <c r="A430" t="s">
        <v>723</v>
      </c>
      <c r="B430" t="s">
        <v>358</v>
      </c>
      <c r="C430" t="s">
        <v>1523</v>
      </c>
      <c r="D430" t="s">
        <v>2446</v>
      </c>
      <c r="E430" t="s">
        <v>2161</v>
      </c>
      <c r="F430" t="s">
        <v>2597</v>
      </c>
      <c r="G430">
        <v>1</v>
      </c>
      <c r="H430" t="s">
        <v>2598</v>
      </c>
      <c r="I430" s="134">
        <v>45978</v>
      </c>
      <c r="J430" s="66">
        <v>402133</v>
      </c>
      <c r="K430" t="s">
        <v>363</v>
      </c>
      <c r="L430" t="s">
        <v>1571</v>
      </c>
      <c r="M430" t="s">
        <v>1572</v>
      </c>
      <c r="N430" t="s">
        <v>363</v>
      </c>
      <c r="O430" t="s">
        <v>1882</v>
      </c>
      <c r="P430" t="s">
        <v>2590</v>
      </c>
      <c r="Q430" t="s">
        <v>363</v>
      </c>
      <c r="R430" t="s">
        <v>1509</v>
      </c>
      <c r="S430" t="s">
        <v>1510</v>
      </c>
    </row>
    <row r="431" spans="1:19" x14ac:dyDescent="0.3">
      <c r="A431" t="s">
        <v>723</v>
      </c>
      <c r="B431" t="s">
        <v>358</v>
      </c>
      <c r="C431" t="s">
        <v>1523</v>
      </c>
      <c r="D431" t="s">
        <v>2446</v>
      </c>
      <c r="E431" t="s">
        <v>2381</v>
      </c>
      <c r="F431" t="s">
        <v>2599</v>
      </c>
      <c r="G431">
        <v>1</v>
      </c>
      <c r="H431" t="s">
        <v>2600</v>
      </c>
      <c r="I431" s="134">
        <v>45978</v>
      </c>
      <c r="J431" s="66">
        <v>402133</v>
      </c>
      <c r="K431" t="s">
        <v>363</v>
      </c>
      <c r="L431" t="s">
        <v>1621</v>
      </c>
      <c r="M431" t="s">
        <v>1622</v>
      </c>
      <c r="N431" t="s">
        <v>363</v>
      </c>
      <c r="O431" t="s">
        <v>1882</v>
      </c>
      <c r="P431" t="s">
        <v>2590</v>
      </c>
      <c r="Q431" t="s">
        <v>363</v>
      </c>
      <c r="R431" t="s">
        <v>1509</v>
      </c>
      <c r="S431" t="s">
        <v>1510</v>
      </c>
    </row>
    <row r="432" spans="1:19" x14ac:dyDescent="0.3">
      <c r="A432" t="s">
        <v>723</v>
      </c>
      <c r="B432" t="s">
        <v>358</v>
      </c>
      <c r="C432" t="s">
        <v>1523</v>
      </c>
      <c r="D432" t="s">
        <v>2446</v>
      </c>
      <c r="E432" t="s">
        <v>2051</v>
      </c>
      <c r="F432" t="s">
        <v>2601</v>
      </c>
      <c r="G432">
        <v>1</v>
      </c>
      <c r="H432" t="s">
        <v>2602</v>
      </c>
      <c r="I432" s="134">
        <v>45978</v>
      </c>
      <c r="J432" s="66">
        <v>402133</v>
      </c>
      <c r="K432" t="s">
        <v>363</v>
      </c>
      <c r="L432" t="s">
        <v>1547</v>
      </c>
      <c r="M432" t="s">
        <v>1548</v>
      </c>
      <c r="N432" t="s">
        <v>363</v>
      </c>
      <c r="O432" t="s">
        <v>1882</v>
      </c>
      <c r="P432" t="s">
        <v>2590</v>
      </c>
      <c r="Q432" t="s">
        <v>363</v>
      </c>
      <c r="R432" t="s">
        <v>1509</v>
      </c>
      <c r="S432" t="s">
        <v>1510</v>
      </c>
    </row>
    <row r="433" spans="1:19" x14ac:dyDescent="0.3">
      <c r="A433" t="s">
        <v>723</v>
      </c>
      <c r="B433" t="s">
        <v>358</v>
      </c>
      <c r="C433" t="s">
        <v>1523</v>
      </c>
      <c r="D433" t="s">
        <v>2446</v>
      </c>
      <c r="E433" t="s">
        <v>2425</v>
      </c>
      <c r="F433" t="s">
        <v>2603</v>
      </c>
      <c r="G433">
        <v>1</v>
      </c>
      <c r="H433" t="s">
        <v>2604</v>
      </c>
      <c r="I433" s="134">
        <v>45978</v>
      </c>
      <c r="J433" s="66">
        <v>402133</v>
      </c>
      <c r="K433" t="s">
        <v>363</v>
      </c>
      <c r="L433" t="s">
        <v>1631</v>
      </c>
      <c r="M433" t="s">
        <v>1632</v>
      </c>
      <c r="N433" t="s">
        <v>363</v>
      </c>
      <c r="O433" t="s">
        <v>1882</v>
      </c>
      <c r="P433" t="s">
        <v>2590</v>
      </c>
      <c r="Q433" t="s">
        <v>363</v>
      </c>
      <c r="R433" t="s">
        <v>1509</v>
      </c>
      <c r="S433" t="s">
        <v>1510</v>
      </c>
    </row>
    <row r="434" spans="1:19" x14ac:dyDescent="0.3">
      <c r="A434" t="s">
        <v>723</v>
      </c>
      <c r="B434" t="s">
        <v>358</v>
      </c>
      <c r="C434" t="s">
        <v>1523</v>
      </c>
      <c r="D434" t="s">
        <v>2446</v>
      </c>
      <c r="E434" t="s">
        <v>2271</v>
      </c>
      <c r="F434" t="s">
        <v>2605</v>
      </c>
      <c r="G434">
        <v>1</v>
      </c>
      <c r="H434" t="s">
        <v>2606</v>
      </c>
      <c r="I434" s="134">
        <v>45978</v>
      </c>
      <c r="J434" s="66">
        <v>402133</v>
      </c>
      <c r="K434" t="s">
        <v>363</v>
      </c>
      <c r="L434" t="s">
        <v>1597</v>
      </c>
      <c r="M434" t="s">
        <v>1598</v>
      </c>
      <c r="N434" t="s">
        <v>363</v>
      </c>
      <c r="O434" t="s">
        <v>1882</v>
      </c>
      <c r="P434" t="s">
        <v>2590</v>
      </c>
      <c r="Q434" t="s">
        <v>363</v>
      </c>
      <c r="R434" t="s">
        <v>1509</v>
      </c>
      <c r="S434" t="s">
        <v>1510</v>
      </c>
    </row>
    <row r="435" spans="1:19" x14ac:dyDescent="0.3">
      <c r="A435" t="s">
        <v>723</v>
      </c>
      <c r="B435" t="s">
        <v>358</v>
      </c>
      <c r="C435" t="s">
        <v>1523</v>
      </c>
      <c r="D435" t="s">
        <v>2446</v>
      </c>
      <c r="E435" t="s">
        <v>2249</v>
      </c>
      <c r="F435" t="s">
        <v>2607</v>
      </c>
      <c r="G435">
        <v>1</v>
      </c>
      <c r="H435" t="s">
        <v>2608</v>
      </c>
      <c r="I435" s="134">
        <v>45978</v>
      </c>
      <c r="J435" s="66">
        <v>402133</v>
      </c>
      <c r="K435" t="s">
        <v>363</v>
      </c>
      <c r="L435" t="s">
        <v>1591</v>
      </c>
      <c r="M435" t="s">
        <v>1592</v>
      </c>
      <c r="N435" t="s">
        <v>363</v>
      </c>
      <c r="O435" t="s">
        <v>1882</v>
      </c>
      <c r="P435" t="s">
        <v>2590</v>
      </c>
      <c r="Q435" t="s">
        <v>363</v>
      </c>
      <c r="R435" t="s">
        <v>1509</v>
      </c>
      <c r="S435" t="s">
        <v>1510</v>
      </c>
    </row>
    <row r="436" spans="1:19" x14ac:dyDescent="0.3">
      <c r="A436" t="s">
        <v>723</v>
      </c>
      <c r="B436" t="s">
        <v>358</v>
      </c>
      <c r="C436" t="s">
        <v>1523</v>
      </c>
      <c r="D436" t="s">
        <v>2446</v>
      </c>
      <c r="E436" t="s">
        <v>2205</v>
      </c>
      <c r="F436" t="s">
        <v>2609</v>
      </c>
      <c r="G436">
        <v>1</v>
      </c>
      <c r="H436" t="s">
        <v>2610</v>
      </c>
      <c r="I436" s="134">
        <v>45978</v>
      </c>
      <c r="J436" s="66">
        <v>402133</v>
      </c>
      <c r="K436" t="s">
        <v>363</v>
      </c>
      <c r="L436" t="s">
        <v>1582</v>
      </c>
      <c r="M436" t="s">
        <v>1583</v>
      </c>
      <c r="N436" t="s">
        <v>363</v>
      </c>
      <c r="O436" t="s">
        <v>1882</v>
      </c>
      <c r="P436" t="s">
        <v>2590</v>
      </c>
      <c r="Q436" t="s">
        <v>363</v>
      </c>
      <c r="R436" t="s">
        <v>1509</v>
      </c>
      <c r="S436" t="s">
        <v>1510</v>
      </c>
    </row>
    <row r="437" spans="1:19" x14ac:dyDescent="0.3">
      <c r="A437" t="s">
        <v>723</v>
      </c>
      <c r="B437" t="s">
        <v>358</v>
      </c>
      <c r="C437" t="s">
        <v>1523</v>
      </c>
      <c r="D437" t="s">
        <v>2446</v>
      </c>
      <c r="E437" t="s">
        <v>2117</v>
      </c>
      <c r="F437" t="s">
        <v>2611</v>
      </c>
      <c r="G437">
        <v>1</v>
      </c>
      <c r="H437" t="s">
        <v>2612</v>
      </c>
      <c r="I437" s="134">
        <v>45978</v>
      </c>
      <c r="J437" s="66">
        <v>402133</v>
      </c>
      <c r="K437" t="s">
        <v>363</v>
      </c>
      <c r="L437" t="s">
        <v>1561</v>
      </c>
      <c r="M437" t="s">
        <v>1562</v>
      </c>
      <c r="N437" t="s">
        <v>363</v>
      </c>
      <c r="O437" t="s">
        <v>1882</v>
      </c>
      <c r="P437" t="s">
        <v>2590</v>
      </c>
      <c r="Q437" t="s">
        <v>363</v>
      </c>
      <c r="R437" t="s">
        <v>1509</v>
      </c>
      <c r="S437" t="s">
        <v>1510</v>
      </c>
    </row>
    <row r="438" spans="1:19" x14ac:dyDescent="0.3">
      <c r="A438" t="s">
        <v>723</v>
      </c>
      <c r="B438" t="s">
        <v>358</v>
      </c>
      <c r="C438" t="s">
        <v>1523</v>
      </c>
      <c r="D438" t="s">
        <v>2446</v>
      </c>
      <c r="E438" t="s">
        <v>2403</v>
      </c>
      <c r="F438" t="s">
        <v>2613</v>
      </c>
      <c r="G438">
        <v>1</v>
      </c>
      <c r="H438" t="s">
        <v>2614</v>
      </c>
      <c r="I438" s="134">
        <v>45978</v>
      </c>
      <c r="J438" s="66">
        <v>402133</v>
      </c>
      <c r="K438" t="s">
        <v>363</v>
      </c>
      <c r="L438" t="s">
        <v>1626</v>
      </c>
      <c r="M438" t="s">
        <v>1627</v>
      </c>
      <c r="N438" t="s">
        <v>363</v>
      </c>
      <c r="O438" t="s">
        <v>1882</v>
      </c>
      <c r="P438" t="s">
        <v>2590</v>
      </c>
      <c r="Q438" t="s">
        <v>363</v>
      </c>
      <c r="R438" t="s">
        <v>1509</v>
      </c>
      <c r="S438" t="s">
        <v>1510</v>
      </c>
    </row>
    <row r="439" spans="1:19" x14ac:dyDescent="0.3">
      <c r="A439" t="s">
        <v>723</v>
      </c>
      <c r="B439" t="s">
        <v>358</v>
      </c>
      <c r="C439" t="s">
        <v>1523</v>
      </c>
      <c r="D439" t="s">
        <v>2446</v>
      </c>
      <c r="E439" t="s">
        <v>2337</v>
      </c>
      <c r="F439" t="s">
        <v>2615</v>
      </c>
      <c r="G439">
        <v>1</v>
      </c>
      <c r="H439" t="s">
        <v>2616</v>
      </c>
      <c r="I439" s="134">
        <v>45978</v>
      </c>
      <c r="J439" s="66">
        <v>402133</v>
      </c>
      <c r="K439" t="s">
        <v>363</v>
      </c>
      <c r="L439" t="s">
        <v>1612</v>
      </c>
      <c r="M439" t="s">
        <v>1566</v>
      </c>
      <c r="N439" t="s">
        <v>363</v>
      </c>
      <c r="O439" t="s">
        <v>1882</v>
      </c>
      <c r="P439" t="s">
        <v>2590</v>
      </c>
      <c r="Q439" t="s">
        <v>363</v>
      </c>
      <c r="R439" t="s">
        <v>1509</v>
      </c>
      <c r="S439" t="s">
        <v>1510</v>
      </c>
    </row>
    <row r="440" spans="1:19" x14ac:dyDescent="0.3">
      <c r="A440" t="s">
        <v>723</v>
      </c>
      <c r="B440" t="s">
        <v>358</v>
      </c>
      <c r="C440" t="s">
        <v>1523</v>
      </c>
      <c r="D440" t="s">
        <v>2446</v>
      </c>
      <c r="E440" t="s">
        <v>2139</v>
      </c>
      <c r="F440" t="s">
        <v>2617</v>
      </c>
      <c r="G440">
        <v>1</v>
      </c>
      <c r="H440" t="s">
        <v>2618</v>
      </c>
      <c r="I440" s="134">
        <v>45978</v>
      </c>
      <c r="J440" s="66">
        <v>402133</v>
      </c>
      <c r="K440" t="s">
        <v>363</v>
      </c>
      <c r="L440" t="s">
        <v>1565</v>
      </c>
      <c r="M440" t="s">
        <v>1566</v>
      </c>
      <c r="N440" t="s">
        <v>363</v>
      </c>
      <c r="O440" t="s">
        <v>1882</v>
      </c>
      <c r="P440" t="s">
        <v>2590</v>
      </c>
      <c r="Q440" t="s">
        <v>363</v>
      </c>
      <c r="R440" t="s">
        <v>1509</v>
      </c>
      <c r="S440" t="s">
        <v>1510</v>
      </c>
    </row>
    <row r="441" spans="1:19" x14ac:dyDescent="0.3">
      <c r="A441" t="s">
        <v>723</v>
      </c>
      <c r="B441" t="s">
        <v>358</v>
      </c>
      <c r="C441" t="s">
        <v>1523</v>
      </c>
      <c r="D441" t="s">
        <v>2446</v>
      </c>
      <c r="E441" t="s">
        <v>2359</v>
      </c>
      <c r="F441" t="s">
        <v>2619</v>
      </c>
      <c r="G441">
        <v>1</v>
      </c>
      <c r="H441" t="s">
        <v>2620</v>
      </c>
      <c r="I441" s="134">
        <v>45978</v>
      </c>
      <c r="J441" s="66">
        <v>402133</v>
      </c>
      <c r="K441" t="s">
        <v>363</v>
      </c>
      <c r="L441" t="s">
        <v>1616</v>
      </c>
      <c r="M441" t="s">
        <v>1617</v>
      </c>
      <c r="N441" t="s">
        <v>363</v>
      </c>
      <c r="O441" t="s">
        <v>1882</v>
      </c>
      <c r="P441" t="s">
        <v>2590</v>
      </c>
      <c r="Q441" t="s">
        <v>363</v>
      </c>
      <c r="R441" t="s">
        <v>1509</v>
      </c>
      <c r="S441" t="s">
        <v>1510</v>
      </c>
    </row>
    <row r="442" spans="1:19" x14ac:dyDescent="0.3">
      <c r="A442" t="s">
        <v>723</v>
      </c>
      <c r="B442" t="s">
        <v>358</v>
      </c>
      <c r="C442" t="s">
        <v>1523</v>
      </c>
      <c r="D442" t="s">
        <v>2446</v>
      </c>
      <c r="E442" t="s">
        <v>2227</v>
      </c>
      <c r="F442" t="s">
        <v>2621</v>
      </c>
      <c r="G442">
        <v>1</v>
      </c>
      <c r="H442" t="s">
        <v>2622</v>
      </c>
      <c r="I442" s="134">
        <v>45978</v>
      </c>
      <c r="J442" s="66">
        <v>402133</v>
      </c>
      <c r="K442" t="s">
        <v>363</v>
      </c>
      <c r="L442" t="s">
        <v>1533</v>
      </c>
      <c r="M442" t="s">
        <v>1587</v>
      </c>
      <c r="N442" t="s">
        <v>363</v>
      </c>
      <c r="O442" t="s">
        <v>1882</v>
      </c>
      <c r="P442" t="s">
        <v>2590</v>
      </c>
      <c r="Q442" t="s">
        <v>363</v>
      </c>
      <c r="R442" t="s">
        <v>1509</v>
      </c>
      <c r="S442" t="s">
        <v>1510</v>
      </c>
    </row>
    <row r="443" spans="1:19" x14ac:dyDescent="0.3">
      <c r="A443" t="s">
        <v>723</v>
      </c>
      <c r="B443" t="s">
        <v>358</v>
      </c>
      <c r="C443" t="s">
        <v>1523</v>
      </c>
      <c r="D443" t="s">
        <v>2446</v>
      </c>
      <c r="E443" t="s">
        <v>2073</v>
      </c>
      <c r="F443" t="s">
        <v>2623</v>
      </c>
      <c r="G443">
        <v>1</v>
      </c>
      <c r="H443" t="s">
        <v>2624</v>
      </c>
      <c r="I443" s="134">
        <v>45978</v>
      </c>
      <c r="J443" s="66">
        <v>402133</v>
      </c>
      <c r="K443" t="s">
        <v>363</v>
      </c>
      <c r="L443" t="s">
        <v>1552</v>
      </c>
      <c r="M443" t="s">
        <v>1553</v>
      </c>
      <c r="N443" t="s">
        <v>363</v>
      </c>
      <c r="O443" t="s">
        <v>1882</v>
      </c>
      <c r="P443" t="s">
        <v>2590</v>
      </c>
      <c r="Q443" t="s">
        <v>363</v>
      </c>
      <c r="R443" t="s">
        <v>1509</v>
      </c>
      <c r="S443" t="s">
        <v>1510</v>
      </c>
    </row>
    <row r="444" spans="1:19" x14ac:dyDescent="0.3">
      <c r="A444" t="s">
        <v>723</v>
      </c>
      <c r="B444" t="s">
        <v>358</v>
      </c>
      <c r="C444" t="s">
        <v>1523</v>
      </c>
      <c r="D444" t="s">
        <v>2446</v>
      </c>
      <c r="E444" t="s">
        <v>2095</v>
      </c>
      <c r="F444" t="s">
        <v>2625</v>
      </c>
      <c r="G444">
        <v>1</v>
      </c>
      <c r="H444" t="s">
        <v>2626</v>
      </c>
      <c r="I444" s="134">
        <v>45978</v>
      </c>
      <c r="J444" s="66">
        <v>402133</v>
      </c>
      <c r="K444" t="s">
        <v>363</v>
      </c>
      <c r="L444" t="s">
        <v>1556</v>
      </c>
      <c r="M444" t="s">
        <v>1557</v>
      </c>
      <c r="N444" t="s">
        <v>363</v>
      </c>
      <c r="O444" t="s">
        <v>1882</v>
      </c>
      <c r="P444" t="s">
        <v>2590</v>
      </c>
      <c r="Q444" t="s">
        <v>363</v>
      </c>
      <c r="R444" t="s">
        <v>1509</v>
      </c>
      <c r="S444" t="s">
        <v>1510</v>
      </c>
    </row>
    <row r="445" spans="1:19" x14ac:dyDescent="0.3">
      <c r="A445" t="s">
        <v>723</v>
      </c>
      <c r="B445" t="s">
        <v>358</v>
      </c>
      <c r="C445" t="s">
        <v>1523</v>
      </c>
      <c r="D445" t="s">
        <v>2446</v>
      </c>
      <c r="E445" t="s">
        <v>1996</v>
      </c>
      <c r="F445" t="s">
        <v>2627</v>
      </c>
      <c r="G445">
        <v>1</v>
      </c>
      <c r="H445" t="s">
        <v>2628</v>
      </c>
      <c r="I445" s="134">
        <v>45978</v>
      </c>
      <c r="J445" s="66">
        <v>402133</v>
      </c>
      <c r="K445" t="s">
        <v>363</v>
      </c>
      <c r="L445" t="s">
        <v>1533</v>
      </c>
      <c r="M445" t="s">
        <v>1534</v>
      </c>
      <c r="N445" t="s">
        <v>363</v>
      </c>
      <c r="O445" t="s">
        <v>1882</v>
      </c>
      <c r="P445" t="s">
        <v>2590</v>
      </c>
      <c r="Q445" t="s">
        <v>363</v>
      </c>
      <c r="R445" t="s">
        <v>1509</v>
      </c>
      <c r="S445" t="s">
        <v>1510</v>
      </c>
    </row>
    <row r="446" spans="1:19" x14ac:dyDescent="0.3">
      <c r="A446" t="s">
        <v>723</v>
      </c>
      <c r="B446" t="s">
        <v>358</v>
      </c>
      <c r="C446" t="s">
        <v>1523</v>
      </c>
      <c r="D446" t="s">
        <v>2446</v>
      </c>
      <c r="E446" t="s">
        <v>2293</v>
      </c>
      <c r="F446" t="s">
        <v>2629</v>
      </c>
      <c r="G446">
        <v>1</v>
      </c>
      <c r="H446" t="s">
        <v>2630</v>
      </c>
      <c r="I446" s="134">
        <v>45978</v>
      </c>
      <c r="J446" s="66">
        <v>402133</v>
      </c>
      <c r="K446" t="s">
        <v>363</v>
      </c>
      <c r="L446" t="s">
        <v>1602</v>
      </c>
      <c r="M446" t="s">
        <v>1603</v>
      </c>
      <c r="N446" t="s">
        <v>363</v>
      </c>
      <c r="O446" t="s">
        <v>1882</v>
      </c>
      <c r="P446" t="s">
        <v>2590</v>
      </c>
      <c r="Q446" t="s">
        <v>363</v>
      </c>
      <c r="R446" t="s">
        <v>1509</v>
      </c>
      <c r="S446" t="s">
        <v>1510</v>
      </c>
    </row>
    <row r="447" spans="1:19" x14ac:dyDescent="0.3">
      <c r="A447" t="s">
        <v>723</v>
      </c>
      <c r="B447" t="s">
        <v>358</v>
      </c>
      <c r="C447" t="s">
        <v>1523</v>
      </c>
      <c r="D447" t="s">
        <v>2446</v>
      </c>
      <c r="E447" t="s">
        <v>1968</v>
      </c>
      <c r="F447" t="s">
        <v>2631</v>
      </c>
      <c r="G447">
        <v>1</v>
      </c>
      <c r="H447" t="s">
        <v>2632</v>
      </c>
      <c r="I447" s="134">
        <v>45978</v>
      </c>
      <c r="J447" s="66">
        <v>402133</v>
      </c>
      <c r="K447" t="s">
        <v>363</v>
      </c>
      <c r="L447" t="s">
        <v>1525</v>
      </c>
      <c r="M447" t="s">
        <v>1526</v>
      </c>
      <c r="N447" t="s">
        <v>363</v>
      </c>
      <c r="O447" t="s">
        <v>1882</v>
      </c>
      <c r="P447" t="s">
        <v>2590</v>
      </c>
      <c r="Q447" t="s">
        <v>363</v>
      </c>
      <c r="R447" t="s">
        <v>1509</v>
      </c>
      <c r="S447" t="s">
        <v>1510</v>
      </c>
    </row>
    <row r="448" spans="1:19" x14ac:dyDescent="0.3">
      <c r="A448" t="s">
        <v>723</v>
      </c>
      <c r="B448" t="s">
        <v>358</v>
      </c>
      <c r="C448" t="s">
        <v>1523</v>
      </c>
      <c r="D448" t="s">
        <v>2446</v>
      </c>
      <c r="E448" t="s">
        <v>2046</v>
      </c>
      <c r="F448" t="s">
        <v>2633</v>
      </c>
      <c r="G448">
        <v>1</v>
      </c>
      <c r="H448" t="s">
        <v>2634</v>
      </c>
      <c r="I448" s="134">
        <v>45978</v>
      </c>
      <c r="J448" s="66">
        <v>402133</v>
      </c>
      <c r="K448" t="s">
        <v>363</v>
      </c>
      <c r="L448" t="s">
        <v>1655</v>
      </c>
      <c r="M448" t="s">
        <v>1656</v>
      </c>
      <c r="N448" t="s">
        <v>363</v>
      </c>
      <c r="O448" t="s">
        <v>1639</v>
      </c>
      <c r="P448" t="s">
        <v>2635</v>
      </c>
      <c r="Q448" t="s">
        <v>363</v>
      </c>
      <c r="R448" t="s">
        <v>1509</v>
      </c>
      <c r="S448" t="s">
        <v>1531</v>
      </c>
    </row>
    <row r="449" spans="1:19" x14ac:dyDescent="0.3">
      <c r="A449" t="s">
        <v>723</v>
      </c>
      <c r="B449" t="s">
        <v>358</v>
      </c>
      <c r="C449" t="s">
        <v>1523</v>
      </c>
      <c r="D449" t="s">
        <v>2446</v>
      </c>
      <c r="E449" t="s">
        <v>2332</v>
      </c>
      <c r="F449" t="s">
        <v>2636</v>
      </c>
      <c r="G449">
        <v>1</v>
      </c>
      <c r="H449" t="s">
        <v>2637</v>
      </c>
      <c r="I449" s="134">
        <v>45978</v>
      </c>
      <c r="J449" s="66">
        <v>402133</v>
      </c>
      <c r="K449" t="s">
        <v>363</v>
      </c>
      <c r="L449" t="s">
        <v>1729</v>
      </c>
      <c r="M449" t="s">
        <v>1730</v>
      </c>
      <c r="N449" t="s">
        <v>363</v>
      </c>
      <c r="O449" t="s">
        <v>1639</v>
      </c>
      <c r="P449" t="s">
        <v>2635</v>
      </c>
      <c r="Q449" t="s">
        <v>363</v>
      </c>
      <c r="R449" t="s">
        <v>1509</v>
      </c>
      <c r="S449" t="s">
        <v>1531</v>
      </c>
    </row>
    <row r="450" spans="1:19" x14ac:dyDescent="0.3">
      <c r="A450" t="s">
        <v>723</v>
      </c>
      <c r="B450" t="s">
        <v>358</v>
      </c>
      <c r="C450" t="s">
        <v>1523</v>
      </c>
      <c r="D450" t="s">
        <v>2446</v>
      </c>
      <c r="E450" t="s">
        <v>2178</v>
      </c>
      <c r="F450" t="s">
        <v>2638</v>
      </c>
      <c r="G450">
        <v>1</v>
      </c>
      <c r="H450" t="s">
        <v>2639</v>
      </c>
      <c r="I450" s="134">
        <v>45978</v>
      </c>
      <c r="J450" s="66">
        <v>402133</v>
      </c>
      <c r="K450" t="s">
        <v>363</v>
      </c>
      <c r="L450" t="s">
        <v>1688</v>
      </c>
      <c r="M450" t="s">
        <v>1689</v>
      </c>
      <c r="N450" t="s">
        <v>363</v>
      </c>
      <c r="O450" t="s">
        <v>1639</v>
      </c>
      <c r="P450" t="s">
        <v>2635</v>
      </c>
      <c r="Q450" t="s">
        <v>363</v>
      </c>
      <c r="R450" t="s">
        <v>1509</v>
      </c>
      <c r="S450" t="s">
        <v>1531</v>
      </c>
    </row>
    <row r="451" spans="1:19" x14ac:dyDescent="0.3">
      <c r="A451" t="s">
        <v>723</v>
      </c>
      <c r="B451" t="s">
        <v>358</v>
      </c>
      <c r="C451" t="s">
        <v>1523</v>
      </c>
      <c r="D451" t="s">
        <v>2446</v>
      </c>
      <c r="E451" t="s">
        <v>2068</v>
      </c>
      <c r="F451" t="s">
        <v>2640</v>
      </c>
      <c r="G451">
        <v>1</v>
      </c>
      <c r="H451" t="s">
        <v>2641</v>
      </c>
      <c r="I451" s="134">
        <v>45978</v>
      </c>
      <c r="J451" s="66">
        <v>402133</v>
      </c>
      <c r="K451" t="s">
        <v>363</v>
      </c>
      <c r="L451" t="s">
        <v>1661</v>
      </c>
      <c r="M451" t="s">
        <v>1662</v>
      </c>
      <c r="N451" t="s">
        <v>363</v>
      </c>
      <c r="O451" t="s">
        <v>1639</v>
      </c>
      <c r="P451" t="s">
        <v>2635</v>
      </c>
      <c r="Q451" t="s">
        <v>363</v>
      </c>
      <c r="R451" t="s">
        <v>1509</v>
      </c>
      <c r="S451" t="s">
        <v>1531</v>
      </c>
    </row>
    <row r="452" spans="1:19" x14ac:dyDescent="0.3">
      <c r="A452" t="s">
        <v>723</v>
      </c>
      <c r="B452" t="s">
        <v>358</v>
      </c>
      <c r="C452" t="s">
        <v>1523</v>
      </c>
      <c r="D452" t="s">
        <v>2446</v>
      </c>
      <c r="E452" t="s">
        <v>2442</v>
      </c>
      <c r="F452" t="s">
        <v>2642</v>
      </c>
      <c r="G452">
        <v>1</v>
      </c>
      <c r="H452" t="s">
        <v>2643</v>
      </c>
      <c r="I452" s="134">
        <v>45978</v>
      </c>
      <c r="J452" s="66">
        <v>402133</v>
      </c>
      <c r="K452" t="s">
        <v>363</v>
      </c>
      <c r="L452" t="s">
        <v>1758</v>
      </c>
      <c r="M452" t="s">
        <v>1759</v>
      </c>
      <c r="N452" t="s">
        <v>363</v>
      </c>
      <c r="O452" t="s">
        <v>1639</v>
      </c>
      <c r="P452" t="s">
        <v>2635</v>
      </c>
      <c r="Q452" t="s">
        <v>363</v>
      </c>
      <c r="R452" t="s">
        <v>1509</v>
      </c>
      <c r="S452" t="s">
        <v>1531</v>
      </c>
    </row>
    <row r="453" spans="1:19" x14ac:dyDescent="0.3">
      <c r="A453" t="s">
        <v>723</v>
      </c>
      <c r="B453" t="s">
        <v>358</v>
      </c>
      <c r="C453" t="s">
        <v>1523</v>
      </c>
      <c r="D453" t="s">
        <v>2446</v>
      </c>
      <c r="E453" t="s">
        <v>2398</v>
      </c>
      <c r="F453" t="s">
        <v>2644</v>
      </c>
      <c r="G453">
        <v>1</v>
      </c>
      <c r="H453" t="s">
        <v>2645</v>
      </c>
      <c r="I453" s="134">
        <v>45978</v>
      </c>
      <c r="J453" s="66">
        <v>402133</v>
      </c>
      <c r="K453" t="s">
        <v>363</v>
      </c>
      <c r="L453" t="s">
        <v>1746</v>
      </c>
      <c r="M453" t="s">
        <v>1747</v>
      </c>
      <c r="N453" t="s">
        <v>363</v>
      </c>
      <c r="O453" t="s">
        <v>1639</v>
      </c>
      <c r="P453" t="s">
        <v>2635</v>
      </c>
      <c r="Q453" t="s">
        <v>363</v>
      </c>
      <c r="R453" t="s">
        <v>1509</v>
      </c>
      <c r="S453" t="s">
        <v>1531</v>
      </c>
    </row>
    <row r="454" spans="1:19" x14ac:dyDescent="0.3">
      <c r="A454" t="s">
        <v>723</v>
      </c>
      <c r="B454" t="s">
        <v>358</v>
      </c>
      <c r="C454" t="s">
        <v>1523</v>
      </c>
      <c r="D454" t="s">
        <v>2446</v>
      </c>
      <c r="E454" t="s">
        <v>2288</v>
      </c>
      <c r="F454" t="s">
        <v>2646</v>
      </c>
      <c r="G454">
        <v>1</v>
      </c>
      <c r="H454" t="s">
        <v>2647</v>
      </c>
      <c r="I454" s="134">
        <v>45978</v>
      </c>
      <c r="J454" s="66">
        <v>402133</v>
      </c>
      <c r="K454" t="s">
        <v>363</v>
      </c>
      <c r="L454" t="s">
        <v>1717</v>
      </c>
      <c r="M454" t="s">
        <v>1718</v>
      </c>
      <c r="N454" t="s">
        <v>363</v>
      </c>
      <c r="O454" t="s">
        <v>1639</v>
      </c>
      <c r="P454" t="s">
        <v>2635</v>
      </c>
      <c r="Q454" t="s">
        <v>363</v>
      </c>
      <c r="R454" t="s">
        <v>1509</v>
      </c>
      <c r="S454" t="s">
        <v>1531</v>
      </c>
    </row>
    <row r="455" spans="1:19" x14ac:dyDescent="0.3">
      <c r="A455" t="s">
        <v>723</v>
      </c>
      <c r="B455" t="s">
        <v>358</v>
      </c>
      <c r="C455" t="s">
        <v>1523</v>
      </c>
      <c r="D455" t="s">
        <v>2446</v>
      </c>
      <c r="E455" t="s">
        <v>2266</v>
      </c>
      <c r="F455" t="s">
        <v>2648</v>
      </c>
      <c r="G455">
        <v>1</v>
      </c>
      <c r="H455" t="s">
        <v>2649</v>
      </c>
      <c r="I455" s="134">
        <v>45978</v>
      </c>
      <c r="J455" s="66">
        <v>402133</v>
      </c>
      <c r="K455" t="s">
        <v>363</v>
      </c>
      <c r="L455" t="s">
        <v>1711</v>
      </c>
      <c r="M455" t="s">
        <v>1712</v>
      </c>
      <c r="N455" t="s">
        <v>363</v>
      </c>
      <c r="O455" t="s">
        <v>1639</v>
      </c>
      <c r="P455" t="s">
        <v>2635</v>
      </c>
      <c r="Q455" t="s">
        <v>363</v>
      </c>
      <c r="R455" t="s">
        <v>1509</v>
      </c>
      <c r="S455" t="s">
        <v>1531</v>
      </c>
    </row>
    <row r="456" spans="1:19" x14ac:dyDescent="0.3">
      <c r="A456" t="s">
        <v>723</v>
      </c>
      <c r="B456" t="s">
        <v>358</v>
      </c>
      <c r="C456" t="s">
        <v>1523</v>
      </c>
      <c r="D456" t="s">
        <v>2446</v>
      </c>
      <c r="E456" t="s">
        <v>2222</v>
      </c>
      <c r="F456" t="s">
        <v>2650</v>
      </c>
      <c r="G456">
        <v>1</v>
      </c>
      <c r="H456" t="s">
        <v>2651</v>
      </c>
      <c r="I456" s="134">
        <v>45978</v>
      </c>
      <c r="J456" s="66">
        <v>402133</v>
      </c>
      <c r="K456" t="s">
        <v>363</v>
      </c>
      <c r="L456" t="s">
        <v>1700</v>
      </c>
      <c r="M456" t="s">
        <v>1701</v>
      </c>
      <c r="N456" t="s">
        <v>363</v>
      </c>
      <c r="O456" t="s">
        <v>1639</v>
      </c>
      <c r="P456" t="s">
        <v>2635</v>
      </c>
      <c r="Q456" t="s">
        <v>363</v>
      </c>
      <c r="R456" t="s">
        <v>1509</v>
      </c>
      <c r="S456" t="s">
        <v>1531</v>
      </c>
    </row>
    <row r="457" spans="1:19" x14ac:dyDescent="0.3">
      <c r="A457" t="s">
        <v>723</v>
      </c>
      <c r="B457" t="s">
        <v>358</v>
      </c>
      <c r="C457" t="s">
        <v>1523</v>
      </c>
      <c r="D457" t="s">
        <v>2446</v>
      </c>
      <c r="E457" t="s">
        <v>2200</v>
      </c>
      <c r="F457" t="s">
        <v>2652</v>
      </c>
      <c r="G457">
        <v>1</v>
      </c>
      <c r="H457" t="s">
        <v>2653</v>
      </c>
      <c r="I457" s="134">
        <v>45978</v>
      </c>
      <c r="J457" s="66">
        <v>402133</v>
      </c>
      <c r="K457" t="s">
        <v>363</v>
      </c>
      <c r="L457" t="s">
        <v>1694</v>
      </c>
      <c r="M457" t="s">
        <v>1695</v>
      </c>
      <c r="N457" t="s">
        <v>363</v>
      </c>
      <c r="O457" t="s">
        <v>1639</v>
      </c>
      <c r="P457" t="s">
        <v>2635</v>
      </c>
      <c r="Q457" t="s">
        <v>363</v>
      </c>
      <c r="R457" t="s">
        <v>1509</v>
      </c>
      <c r="S457" t="s">
        <v>1531</v>
      </c>
    </row>
    <row r="458" spans="1:19" x14ac:dyDescent="0.3">
      <c r="A458" t="s">
        <v>723</v>
      </c>
      <c r="B458" t="s">
        <v>358</v>
      </c>
      <c r="C458" t="s">
        <v>1523</v>
      </c>
      <c r="D458" t="s">
        <v>2446</v>
      </c>
      <c r="E458" t="s">
        <v>2420</v>
      </c>
      <c r="F458" t="s">
        <v>2654</v>
      </c>
      <c r="G458">
        <v>1</v>
      </c>
      <c r="H458" t="s">
        <v>2655</v>
      </c>
      <c r="I458" s="134">
        <v>45978</v>
      </c>
      <c r="J458" s="66">
        <v>402133</v>
      </c>
      <c r="K458" t="s">
        <v>363</v>
      </c>
      <c r="L458" t="s">
        <v>1752</v>
      </c>
      <c r="M458" t="s">
        <v>1753</v>
      </c>
      <c r="N458" t="s">
        <v>363</v>
      </c>
      <c r="O458" t="s">
        <v>1639</v>
      </c>
      <c r="P458" t="s">
        <v>2635</v>
      </c>
      <c r="Q458" t="s">
        <v>363</v>
      </c>
      <c r="R458" t="s">
        <v>1509</v>
      </c>
      <c r="S458" t="s">
        <v>1531</v>
      </c>
    </row>
    <row r="459" spans="1:19" x14ac:dyDescent="0.3">
      <c r="A459" t="s">
        <v>723</v>
      </c>
      <c r="B459" t="s">
        <v>358</v>
      </c>
      <c r="C459" t="s">
        <v>1523</v>
      </c>
      <c r="D459" t="s">
        <v>2446</v>
      </c>
      <c r="E459" t="s">
        <v>2134</v>
      </c>
      <c r="F459" t="s">
        <v>2656</v>
      </c>
      <c r="G459">
        <v>1</v>
      </c>
      <c r="H459" t="s">
        <v>2657</v>
      </c>
      <c r="I459" s="134">
        <v>45978</v>
      </c>
      <c r="J459" s="66">
        <v>402133</v>
      </c>
      <c r="K459" t="s">
        <v>363</v>
      </c>
      <c r="L459" t="s">
        <v>1661</v>
      </c>
      <c r="M459" t="s">
        <v>1662</v>
      </c>
      <c r="N459" t="s">
        <v>363</v>
      </c>
      <c r="O459" t="s">
        <v>1639</v>
      </c>
      <c r="P459" t="s">
        <v>2635</v>
      </c>
      <c r="Q459" t="s">
        <v>363</v>
      </c>
      <c r="R459" t="s">
        <v>1509</v>
      </c>
      <c r="S459" t="s">
        <v>1531</v>
      </c>
    </row>
    <row r="460" spans="1:19" x14ac:dyDescent="0.3">
      <c r="A460" t="s">
        <v>723</v>
      </c>
      <c r="B460" t="s">
        <v>358</v>
      </c>
      <c r="C460" t="s">
        <v>1523</v>
      </c>
      <c r="D460" t="s">
        <v>2446</v>
      </c>
      <c r="E460" t="s">
        <v>2354</v>
      </c>
      <c r="F460" t="s">
        <v>2658</v>
      </c>
      <c r="G460">
        <v>1</v>
      </c>
      <c r="H460" t="s">
        <v>2659</v>
      </c>
      <c r="I460" s="134">
        <v>45978</v>
      </c>
      <c r="J460" s="66">
        <v>402133</v>
      </c>
      <c r="K460" t="s">
        <v>363</v>
      </c>
      <c r="L460" t="s">
        <v>1735</v>
      </c>
      <c r="M460" t="s">
        <v>1736</v>
      </c>
      <c r="N460" t="s">
        <v>363</v>
      </c>
      <c r="O460" t="s">
        <v>1639</v>
      </c>
      <c r="P460" t="s">
        <v>2635</v>
      </c>
      <c r="Q460" t="s">
        <v>363</v>
      </c>
      <c r="R460" t="s">
        <v>1509</v>
      </c>
      <c r="S460" t="s">
        <v>1531</v>
      </c>
    </row>
    <row r="461" spans="1:19" x14ac:dyDescent="0.3">
      <c r="A461" t="s">
        <v>723</v>
      </c>
      <c r="B461" t="s">
        <v>358</v>
      </c>
      <c r="C461" t="s">
        <v>1523</v>
      </c>
      <c r="D461" t="s">
        <v>2446</v>
      </c>
      <c r="E461" t="s">
        <v>2090</v>
      </c>
      <c r="F461" t="s">
        <v>2660</v>
      </c>
      <c r="G461">
        <v>1</v>
      </c>
      <c r="H461" t="s">
        <v>2661</v>
      </c>
      <c r="I461" s="134">
        <v>45978</v>
      </c>
      <c r="J461" s="66">
        <v>402133</v>
      </c>
      <c r="K461" t="s">
        <v>363</v>
      </c>
      <c r="L461" t="s">
        <v>1667</v>
      </c>
      <c r="M461" t="s">
        <v>1668</v>
      </c>
      <c r="N461" t="s">
        <v>363</v>
      </c>
      <c r="O461" t="s">
        <v>1639</v>
      </c>
      <c r="P461" t="s">
        <v>2635</v>
      </c>
      <c r="Q461" t="s">
        <v>363</v>
      </c>
      <c r="R461" t="s">
        <v>1509</v>
      </c>
      <c r="S461" t="s">
        <v>1531</v>
      </c>
    </row>
    <row r="462" spans="1:19" x14ac:dyDescent="0.3">
      <c r="A462" t="s">
        <v>723</v>
      </c>
      <c r="B462" t="s">
        <v>358</v>
      </c>
      <c r="C462" t="s">
        <v>1523</v>
      </c>
      <c r="D462" t="s">
        <v>2446</v>
      </c>
      <c r="E462" t="s">
        <v>2035</v>
      </c>
      <c r="F462" t="s">
        <v>2662</v>
      </c>
      <c r="G462">
        <v>1</v>
      </c>
      <c r="H462" t="s">
        <v>2663</v>
      </c>
      <c r="I462" s="134">
        <v>45978</v>
      </c>
      <c r="J462" s="66">
        <v>402133</v>
      </c>
      <c r="K462" t="s">
        <v>363</v>
      </c>
      <c r="L462" t="s">
        <v>1652</v>
      </c>
      <c r="M462" t="s">
        <v>1653</v>
      </c>
      <c r="N462" t="s">
        <v>363</v>
      </c>
      <c r="O462" t="s">
        <v>1639</v>
      </c>
      <c r="P462" t="s">
        <v>2635</v>
      </c>
      <c r="Q462" t="s">
        <v>363</v>
      </c>
      <c r="R462" t="s">
        <v>1509</v>
      </c>
      <c r="S462" t="s">
        <v>1531</v>
      </c>
    </row>
    <row r="463" spans="1:19" x14ac:dyDescent="0.3">
      <c r="A463" t="s">
        <v>723</v>
      </c>
      <c r="B463" t="s">
        <v>358</v>
      </c>
      <c r="C463" t="s">
        <v>1523</v>
      </c>
      <c r="D463" t="s">
        <v>2446</v>
      </c>
      <c r="E463" t="s">
        <v>2376</v>
      </c>
      <c r="F463" t="s">
        <v>2664</v>
      </c>
      <c r="G463">
        <v>1</v>
      </c>
      <c r="H463" t="s">
        <v>2665</v>
      </c>
      <c r="I463" s="134">
        <v>45978</v>
      </c>
      <c r="J463" s="66">
        <v>402133</v>
      </c>
      <c r="K463" t="s">
        <v>363</v>
      </c>
      <c r="L463" t="s">
        <v>1675</v>
      </c>
      <c r="M463" t="s">
        <v>1741</v>
      </c>
      <c r="N463" t="s">
        <v>363</v>
      </c>
      <c r="O463" t="s">
        <v>1639</v>
      </c>
      <c r="P463" t="s">
        <v>2635</v>
      </c>
      <c r="Q463" t="s">
        <v>363</v>
      </c>
      <c r="R463" t="s">
        <v>1509</v>
      </c>
      <c r="S463" t="s">
        <v>1531</v>
      </c>
    </row>
    <row r="464" spans="1:19" x14ac:dyDescent="0.3">
      <c r="A464" t="s">
        <v>723</v>
      </c>
      <c r="B464" t="s">
        <v>358</v>
      </c>
      <c r="C464" t="s">
        <v>1523</v>
      </c>
      <c r="D464" t="s">
        <v>2446</v>
      </c>
      <c r="E464" t="s">
        <v>2244</v>
      </c>
      <c r="F464" t="s">
        <v>2666</v>
      </c>
      <c r="G464">
        <v>1</v>
      </c>
      <c r="H464" t="s">
        <v>2667</v>
      </c>
      <c r="I464" s="134">
        <v>45978</v>
      </c>
      <c r="J464" s="66">
        <v>402133</v>
      </c>
      <c r="K464" t="s">
        <v>363</v>
      </c>
      <c r="L464" t="s">
        <v>1517</v>
      </c>
      <c r="M464" t="s">
        <v>1706</v>
      </c>
      <c r="N464" t="s">
        <v>363</v>
      </c>
      <c r="O464" t="s">
        <v>1639</v>
      </c>
      <c r="P464" t="s">
        <v>2635</v>
      </c>
      <c r="Q464" t="s">
        <v>363</v>
      </c>
      <c r="R464" t="s">
        <v>1509</v>
      </c>
      <c r="S464" t="s">
        <v>1531</v>
      </c>
    </row>
    <row r="465" spans="1:19" x14ac:dyDescent="0.3">
      <c r="A465" t="s">
        <v>723</v>
      </c>
      <c r="B465" t="s">
        <v>358</v>
      </c>
      <c r="C465" t="s">
        <v>1523</v>
      </c>
      <c r="D465" t="s">
        <v>2446</v>
      </c>
      <c r="E465" t="s">
        <v>2156</v>
      </c>
      <c r="F465" t="s">
        <v>2668</v>
      </c>
      <c r="G465">
        <v>1</v>
      </c>
      <c r="H465" t="s">
        <v>2669</v>
      </c>
      <c r="I465" s="134">
        <v>45978</v>
      </c>
      <c r="J465" s="66">
        <v>402133</v>
      </c>
      <c r="K465" t="s">
        <v>363</v>
      </c>
      <c r="L465" t="s">
        <v>1682</v>
      </c>
      <c r="M465" t="s">
        <v>1683</v>
      </c>
      <c r="N465" t="s">
        <v>363</v>
      </c>
      <c r="O465" t="s">
        <v>1639</v>
      </c>
      <c r="P465" t="s">
        <v>2635</v>
      </c>
      <c r="Q465" t="s">
        <v>363</v>
      </c>
      <c r="R465" t="s">
        <v>1509</v>
      </c>
      <c r="S465" t="s">
        <v>1531</v>
      </c>
    </row>
    <row r="466" spans="1:19" x14ac:dyDescent="0.3">
      <c r="A466" t="s">
        <v>723</v>
      </c>
      <c r="B466" t="s">
        <v>358</v>
      </c>
      <c r="C466" t="s">
        <v>1523</v>
      </c>
      <c r="D466" t="s">
        <v>2446</v>
      </c>
      <c r="E466" t="s">
        <v>2112</v>
      </c>
      <c r="F466" t="s">
        <v>2670</v>
      </c>
      <c r="G466">
        <v>1</v>
      </c>
      <c r="H466" t="s">
        <v>2671</v>
      </c>
      <c r="I466" s="134">
        <v>45978</v>
      </c>
      <c r="J466" s="66">
        <v>402133</v>
      </c>
      <c r="K466" t="s">
        <v>363</v>
      </c>
      <c r="L466" t="s">
        <v>1670</v>
      </c>
      <c r="M466" t="s">
        <v>1673</v>
      </c>
      <c r="N466" t="s">
        <v>363</v>
      </c>
      <c r="O466" t="s">
        <v>1639</v>
      </c>
      <c r="P466" t="s">
        <v>2635</v>
      </c>
      <c r="Q466" t="s">
        <v>363</v>
      </c>
      <c r="R466" t="s">
        <v>1509</v>
      </c>
      <c r="S466" t="s">
        <v>1531</v>
      </c>
    </row>
    <row r="467" spans="1:19" x14ac:dyDescent="0.3">
      <c r="A467" t="s">
        <v>723</v>
      </c>
      <c r="B467" t="s">
        <v>358</v>
      </c>
      <c r="C467" t="s">
        <v>1523</v>
      </c>
      <c r="D467" t="s">
        <v>2446</v>
      </c>
      <c r="E467" t="s">
        <v>2013</v>
      </c>
      <c r="F467" t="s">
        <v>2672</v>
      </c>
      <c r="G467">
        <v>1</v>
      </c>
      <c r="H467" t="s">
        <v>2673</v>
      </c>
      <c r="I467" s="134">
        <v>45978</v>
      </c>
      <c r="J467" s="66">
        <v>402133</v>
      </c>
      <c r="K467" t="s">
        <v>363</v>
      </c>
      <c r="L467" t="s">
        <v>1646</v>
      </c>
      <c r="M467" t="s">
        <v>1647</v>
      </c>
      <c r="N467" t="s">
        <v>363</v>
      </c>
      <c r="O467" t="s">
        <v>1639</v>
      </c>
      <c r="P467" t="s">
        <v>2635</v>
      </c>
      <c r="Q467" t="s">
        <v>363</v>
      </c>
      <c r="R467" t="s">
        <v>1509</v>
      </c>
      <c r="S467" t="s">
        <v>1531</v>
      </c>
    </row>
    <row r="468" spans="1:19" x14ac:dyDescent="0.3">
      <c r="A468" t="s">
        <v>723</v>
      </c>
      <c r="B468" t="s">
        <v>358</v>
      </c>
      <c r="C468" t="s">
        <v>1523</v>
      </c>
      <c r="D468" t="s">
        <v>2446</v>
      </c>
      <c r="E468" t="s">
        <v>1988</v>
      </c>
      <c r="F468" t="s">
        <v>2674</v>
      </c>
      <c r="G468">
        <v>1</v>
      </c>
      <c r="H468" t="s">
        <v>2675</v>
      </c>
      <c r="I468" s="134">
        <v>45978</v>
      </c>
      <c r="J468" s="66">
        <v>402133</v>
      </c>
      <c r="K468" t="s">
        <v>363</v>
      </c>
      <c r="L468" t="s">
        <v>1641</v>
      </c>
      <c r="M468" t="s">
        <v>1642</v>
      </c>
      <c r="N468" t="s">
        <v>363</v>
      </c>
      <c r="O468" t="s">
        <v>1639</v>
      </c>
      <c r="P468" t="s">
        <v>2635</v>
      </c>
      <c r="Q468" t="s">
        <v>363</v>
      </c>
      <c r="R468" t="s">
        <v>1509</v>
      </c>
      <c r="S468" t="s">
        <v>1531</v>
      </c>
    </row>
    <row r="469" spans="1:19" x14ac:dyDescent="0.3">
      <c r="A469" t="s">
        <v>723</v>
      </c>
      <c r="B469" t="s">
        <v>358</v>
      </c>
      <c r="C469" t="s">
        <v>1523</v>
      </c>
      <c r="D469" t="s">
        <v>2446</v>
      </c>
      <c r="E469" t="s">
        <v>2176</v>
      </c>
      <c r="F469" t="s">
        <v>2676</v>
      </c>
      <c r="G469">
        <v>1</v>
      </c>
      <c r="H469" t="s">
        <v>2677</v>
      </c>
      <c r="I469" s="134">
        <v>45978</v>
      </c>
      <c r="J469" s="66">
        <v>402133</v>
      </c>
      <c r="K469" t="s">
        <v>363</v>
      </c>
      <c r="L469" t="s">
        <v>1812</v>
      </c>
      <c r="M469" t="s">
        <v>1534</v>
      </c>
      <c r="N469" t="s">
        <v>363</v>
      </c>
      <c r="O469" t="s">
        <v>1763</v>
      </c>
      <c r="P469" t="s">
        <v>2678</v>
      </c>
      <c r="Q469" t="s">
        <v>363</v>
      </c>
      <c r="R469" t="s">
        <v>1509</v>
      </c>
      <c r="S469" t="s">
        <v>1531</v>
      </c>
    </row>
    <row r="470" spans="1:19" x14ac:dyDescent="0.3">
      <c r="A470" t="s">
        <v>723</v>
      </c>
      <c r="B470" t="s">
        <v>358</v>
      </c>
      <c r="C470" t="s">
        <v>1523</v>
      </c>
      <c r="D470" t="s">
        <v>2446</v>
      </c>
      <c r="E470" t="s">
        <v>2044</v>
      </c>
      <c r="F470" t="s">
        <v>2679</v>
      </c>
      <c r="G470">
        <v>1</v>
      </c>
      <c r="H470" t="s">
        <v>2680</v>
      </c>
      <c r="I470" s="134">
        <v>45978</v>
      </c>
      <c r="J470" s="66">
        <v>402133</v>
      </c>
      <c r="K470" t="s">
        <v>363</v>
      </c>
      <c r="L470" t="s">
        <v>1780</v>
      </c>
      <c r="M470" t="s">
        <v>1781</v>
      </c>
      <c r="N470" t="s">
        <v>363</v>
      </c>
      <c r="O470" t="s">
        <v>1763</v>
      </c>
      <c r="P470" t="s">
        <v>2678</v>
      </c>
      <c r="Q470" t="s">
        <v>363</v>
      </c>
      <c r="R470" t="s">
        <v>1509</v>
      </c>
      <c r="S470" t="s">
        <v>1531</v>
      </c>
    </row>
    <row r="471" spans="1:19" x14ac:dyDescent="0.3">
      <c r="A471" t="s">
        <v>723</v>
      </c>
      <c r="B471" t="s">
        <v>358</v>
      </c>
      <c r="C471" t="s">
        <v>1523</v>
      </c>
      <c r="D471" t="s">
        <v>2446</v>
      </c>
      <c r="E471" t="s">
        <v>2310</v>
      </c>
      <c r="F471" t="s">
        <v>2681</v>
      </c>
      <c r="G471">
        <v>1</v>
      </c>
      <c r="H471" t="s">
        <v>2682</v>
      </c>
      <c r="I471" s="134">
        <v>45978</v>
      </c>
      <c r="J471" s="66">
        <v>402133</v>
      </c>
      <c r="K471" t="s">
        <v>363</v>
      </c>
      <c r="L471" t="s">
        <v>1723</v>
      </c>
      <c r="M471" t="s">
        <v>1724</v>
      </c>
      <c r="N471" t="s">
        <v>363</v>
      </c>
      <c r="O471" t="s">
        <v>1639</v>
      </c>
      <c r="P471" t="s">
        <v>2635</v>
      </c>
      <c r="Q471" t="s">
        <v>363</v>
      </c>
      <c r="R471" t="s">
        <v>1509</v>
      </c>
      <c r="S471" t="s">
        <v>1531</v>
      </c>
    </row>
    <row r="472" spans="1:19" x14ac:dyDescent="0.3">
      <c r="A472" t="s">
        <v>723</v>
      </c>
      <c r="B472" t="s">
        <v>358</v>
      </c>
      <c r="C472" t="s">
        <v>1523</v>
      </c>
      <c r="D472" t="s">
        <v>2446</v>
      </c>
      <c r="E472" t="s">
        <v>2396</v>
      </c>
      <c r="F472" t="s">
        <v>2683</v>
      </c>
      <c r="G472">
        <v>1</v>
      </c>
      <c r="H472" t="s">
        <v>2684</v>
      </c>
      <c r="I472" s="134">
        <v>45978</v>
      </c>
      <c r="J472" s="66">
        <v>402133</v>
      </c>
      <c r="K472" t="s">
        <v>363</v>
      </c>
      <c r="L472" t="s">
        <v>1869</v>
      </c>
      <c r="M472" t="s">
        <v>1870</v>
      </c>
      <c r="N472" t="s">
        <v>363</v>
      </c>
      <c r="O472" t="s">
        <v>1763</v>
      </c>
      <c r="P472" t="s">
        <v>2678</v>
      </c>
      <c r="Q472" t="s">
        <v>363</v>
      </c>
      <c r="R472" t="s">
        <v>1509</v>
      </c>
      <c r="S472" t="s">
        <v>1531</v>
      </c>
    </row>
    <row r="473" spans="1:19" x14ac:dyDescent="0.3">
      <c r="A473" t="s">
        <v>723</v>
      </c>
      <c r="B473" t="s">
        <v>358</v>
      </c>
      <c r="C473" t="s">
        <v>1523</v>
      </c>
      <c r="D473" t="s">
        <v>2446</v>
      </c>
      <c r="E473" t="s">
        <v>2330</v>
      </c>
      <c r="F473" t="s">
        <v>2685</v>
      </c>
      <c r="G473">
        <v>1</v>
      </c>
      <c r="H473" t="s">
        <v>2686</v>
      </c>
      <c r="I473" s="134">
        <v>45978</v>
      </c>
      <c r="J473" s="66">
        <v>402133</v>
      </c>
      <c r="K473" t="s">
        <v>363</v>
      </c>
      <c r="L473" t="s">
        <v>1852</v>
      </c>
      <c r="M473" t="s">
        <v>1853</v>
      </c>
      <c r="N473" t="s">
        <v>363</v>
      </c>
      <c r="O473" t="s">
        <v>1763</v>
      </c>
      <c r="P473" t="s">
        <v>2678</v>
      </c>
      <c r="Q473" t="s">
        <v>363</v>
      </c>
      <c r="R473" t="s">
        <v>1509</v>
      </c>
      <c r="S473" t="s">
        <v>1531</v>
      </c>
    </row>
    <row r="474" spans="1:19" x14ac:dyDescent="0.3">
      <c r="A474" t="s">
        <v>723</v>
      </c>
      <c r="B474" t="s">
        <v>358</v>
      </c>
      <c r="C474" t="s">
        <v>1523</v>
      </c>
      <c r="D474" t="s">
        <v>2446</v>
      </c>
      <c r="E474" t="s">
        <v>2066</v>
      </c>
      <c r="F474" t="s">
        <v>2687</v>
      </c>
      <c r="G474">
        <v>1</v>
      </c>
      <c r="H474" t="s">
        <v>2688</v>
      </c>
      <c r="I474" s="134">
        <v>45978</v>
      </c>
      <c r="J474" s="66">
        <v>402133</v>
      </c>
      <c r="K474" t="s">
        <v>363</v>
      </c>
      <c r="L474" t="s">
        <v>1786</v>
      </c>
      <c r="M474" t="s">
        <v>1787</v>
      </c>
      <c r="N474" t="s">
        <v>363</v>
      </c>
      <c r="O474" t="s">
        <v>1763</v>
      </c>
      <c r="P474" t="s">
        <v>2678</v>
      </c>
      <c r="Q474" t="s">
        <v>363</v>
      </c>
      <c r="R474" t="s">
        <v>1509</v>
      </c>
      <c r="S474" t="s">
        <v>1531</v>
      </c>
    </row>
    <row r="475" spans="1:19" x14ac:dyDescent="0.3">
      <c r="A475" t="s">
        <v>723</v>
      </c>
      <c r="B475" t="s">
        <v>358</v>
      </c>
      <c r="C475" t="s">
        <v>1523</v>
      </c>
      <c r="D475" t="s">
        <v>2446</v>
      </c>
      <c r="E475" t="s">
        <v>2440</v>
      </c>
      <c r="F475" t="s">
        <v>2689</v>
      </c>
      <c r="G475">
        <v>1</v>
      </c>
      <c r="H475" t="s">
        <v>2690</v>
      </c>
      <c r="I475" s="134">
        <v>45978</v>
      </c>
      <c r="J475" s="66">
        <v>402133</v>
      </c>
      <c r="K475" t="s">
        <v>363</v>
      </c>
      <c r="L475" t="s">
        <v>1879</v>
      </c>
      <c r="M475" t="s">
        <v>1880</v>
      </c>
      <c r="N475" t="s">
        <v>363</v>
      </c>
      <c r="O475" t="s">
        <v>1763</v>
      </c>
      <c r="P475" t="s">
        <v>2678</v>
      </c>
      <c r="Q475" t="s">
        <v>363</v>
      </c>
      <c r="R475" t="s">
        <v>1509</v>
      </c>
      <c r="S475" t="s">
        <v>1531</v>
      </c>
    </row>
    <row r="476" spans="1:19" x14ac:dyDescent="0.3">
      <c r="A476" t="s">
        <v>723</v>
      </c>
      <c r="B476" t="s">
        <v>358</v>
      </c>
      <c r="C476" t="s">
        <v>1523</v>
      </c>
      <c r="D476" t="s">
        <v>2446</v>
      </c>
      <c r="E476" t="s">
        <v>2286</v>
      </c>
      <c r="F476" t="s">
        <v>2691</v>
      </c>
      <c r="G476">
        <v>1</v>
      </c>
      <c r="H476" t="s">
        <v>2692</v>
      </c>
      <c r="I476" s="134">
        <v>45978</v>
      </c>
      <c r="J476" s="66">
        <v>402133</v>
      </c>
      <c r="K476" t="s">
        <v>363</v>
      </c>
      <c r="L476" t="s">
        <v>1840</v>
      </c>
      <c r="M476" t="s">
        <v>1841</v>
      </c>
      <c r="N476" t="s">
        <v>363</v>
      </c>
      <c r="O476" t="s">
        <v>1763</v>
      </c>
      <c r="P476" t="s">
        <v>2678</v>
      </c>
      <c r="Q476" t="s">
        <v>363</v>
      </c>
      <c r="R476" t="s">
        <v>1509</v>
      </c>
      <c r="S476" t="s">
        <v>1531</v>
      </c>
    </row>
    <row r="477" spans="1:19" x14ac:dyDescent="0.3">
      <c r="A477" t="s">
        <v>723</v>
      </c>
      <c r="B477" t="s">
        <v>358</v>
      </c>
      <c r="C477" t="s">
        <v>1523</v>
      </c>
      <c r="D477" t="s">
        <v>2446</v>
      </c>
      <c r="E477" t="s">
        <v>2264</v>
      </c>
      <c r="F477" t="s">
        <v>2693</v>
      </c>
      <c r="G477">
        <v>1</v>
      </c>
      <c r="H477" t="s">
        <v>2694</v>
      </c>
      <c r="I477" s="134">
        <v>45978</v>
      </c>
      <c r="J477" s="66">
        <v>402133</v>
      </c>
      <c r="K477" t="s">
        <v>363</v>
      </c>
      <c r="L477" t="s">
        <v>1834</v>
      </c>
      <c r="M477" t="s">
        <v>1835</v>
      </c>
      <c r="N477" t="s">
        <v>363</v>
      </c>
      <c r="O477" t="s">
        <v>1763</v>
      </c>
      <c r="P477" t="s">
        <v>2678</v>
      </c>
      <c r="Q477" t="s">
        <v>363</v>
      </c>
      <c r="R477" t="s">
        <v>1509</v>
      </c>
      <c r="S477" t="s">
        <v>1531</v>
      </c>
    </row>
    <row r="478" spans="1:19" x14ac:dyDescent="0.3">
      <c r="A478" t="s">
        <v>723</v>
      </c>
      <c r="B478" t="s">
        <v>358</v>
      </c>
      <c r="C478" t="s">
        <v>1523</v>
      </c>
      <c r="D478" t="s">
        <v>2446</v>
      </c>
      <c r="E478" t="s">
        <v>2220</v>
      </c>
      <c r="F478" t="s">
        <v>2695</v>
      </c>
      <c r="G478">
        <v>1</v>
      </c>
      <c r="H478" t="s">
        <v>2696</v>
      </c>
      <c r="I478" s="134">
        <v>45978</v>
      </c>
      <c r="J478" s="66">
        <v>402133</v>
      </c>
      <c r="K478" t="s">
        <v>363</v>
      </c>
      <c r="L478" t="s">
        <v>1822</v>
      </c>
      <c r="M478" t="s">
        <v>1823</v>
      </c>
      <c r="N478" t="s">
        <v>363</v>
      </c>
      <c r="O478" t="s">
        <v>1763</v>
      </c>
      <c r="P478" t="s">
        <v>2678</v>
      </c>
      <c r="Q478" t="s">
        <v>363</v>
      </c>
      <c r="R478" t="s">
        <v>1509</v>
      </c>
      <c r="S478" t="s">
        <v>1531</v>
      </c>
    </row>
    <row r="479" spans="1:19" x14ac:dyDescent="0.3">
      <c r="A479" t="s">
        <v>723</v>
      </c>
      <c r="B479" t="s">
        <v>358</v>
      </c>
      <c r="C479" t="s">
        <v>1523</v>
      </c>
      <c r="D479" t="s">
        <v>2446</v>
      </c>
      <c r="E479" t="s">
        <v>2198</v>
      </c>
      <c r="F479" t="s">
        <v>2697</v>
      </c>
      <c r="G479">
        <v>1</v>
      </c>
      <c r="H479" t="s">
        <v>2698</v>
      </c>
      <c r="I479" s="134">
        <v>45978</v>
      </c>
      <c r="J479" s="66">
        <v>402133</v>
      </c>
      <c r="K479" t="s">
        <v>363</v>
      </c>
      <c r="L479" t="s">
        <v>1752</v>
      </c>
      <c r="M479" t="s">
        <v>1817</v>
      </c>
      <c r="N479" t="s">
        <v>363</v>
      </c>
      <c r="O479" t="s">
        <v>1763</v>
      </c>
      <c r="P479" t="s">
        <v>2678</v>
      </c>
      <c r="Q479" t="s">
        <v>363</v>
      </c>
      <c r="R479" t="s">
        <v>1509</v>
      </c>
      <c r="S479" t="s">
        <v>1531</v>
      </c>
    </row>
    <row r="480" spans="1:19" x14ac:dyDescent="0.3">
      <c r="A480" t="s">
        <v>723</v>
      </c>
      <c r="B480" t="s">
        <v>358</v>
      </c>
      <c r="C480" t="s">
        <v>1523</v>
      </c>
      <c r="D480" t="s">
        <v>2446</v>
      </c>
      <c r="E480" t="s">
        <v>2132</v>
      </c>
      <c r="F480" t="s">
        <v>2699</v>
      </c>
      <c r="G480">
        <v>1</v>
      </c>
      <c r="H480" t="s">
        <v>2700</v>
      </c>
      <c r="I480" s="134">
        <v>45978</v>
      </c>
      <c r="J480" s="66">
        <v>402133</v>
      </c>
      <c r="K480" t="s">
        <v>363</v>
      </c>
      <c r="L480" t="s">
        <v>1786</v>
      </c>
      <c r="M480" t="s">
        <v>1787</v>
      </c>
      <c r="N480" t="s">
        <v>363</v>
      </c>
      <c r="O480" t="s">
        <v>1763</v>
      </c>
      <c r="P480" t="s">
        <v>2678</v>
      </c>
      <c r="Q480" t="s">
        <v>363</v>
      </c>
      <c r="R480" t="s">
        <v>1509</v>
      </c>
      <c r="S480" t="s">
        <v>1531</v>
      </c>
    </row>
    <row r="481" spans="1:19" x14ac:dyDescent="0.3">
      <c r="A481" t="s">
        <v>723</v>
      </c>
      <c r="B481" t="s">
        <v>358</v>
      </c>
      <c r="C481" t="s">
        <v>1523</v>
      </c>
      <c r="D481" t="s">
        <v>2446</v>
      </c>
      <c r="E481" t="s">
        <v>2418</v>
      </c>
      <c r="F481" t="s">
        <v>2701</v>
      </c>
      <c r="G481">
        <v>1</v>
      </c>
      <c r="H481" t="s">
        <v>2702</v>
      </c>
      <c r="I481" s="134">
        <v>45978</v>
      </c>
      <c r="J481" s="66">
        <v>402133</v>
      </c>
      <c r="K481" t="s">
        <v>363</v>
      </c>
      <c r="L481" t="s">
        <v>1652</v>
      </c>
      <c r="M481" t="s">
        <v>1653</v>
      </c>
      <c r="N481" t="s">
        <v>363</v>
      </c>
      <c r="O481" t="s">
        <v>1763</v>
      </c>
      <c r="P481" t="s">
        <v>2678</v>
      </c>
      <c r="Q481" t="s">
        <v>363</v>
      </c>
      <c r="R481" t="s">
        <v>1509</v>
      </c>
      <c r="S481" t="s">
        <v>1531</v>
      </c>
    </row>
    <row r="482" spans="1:19" x14ac:dyDescent="0.3">
      <c r="A482" t="s">
        <v>723</v>
      </c>
      <c r="B482" t="s">
        <v>358</v>
      </c>
      <c r="C482" t="s">
        <v>1523</v>
      </c>
      <c r="D482" t="s">
        <v>2446</v>
      </c>
      <c r="E482" t="s">
        <v>2352</v>
      </c>
      <c r="F482" t="s">
        <v>2703</v>
      </c>
      <c r="G482">
        <v>1</v>
      </c>
      <c r="H482" t="s">
        <v>2704</v>
      </c>
      <c r="I482" s="134">
        <v>45978</v>
      </c>
      <c r="J482" s="66">
        <v>402133</v>
      </c>
      <c r="K482" t="s">
        <v>363</v>
      </c>
      <c r="L482" t="s">
        <v>1857</v>
      </c>
      <c r="M482" t="s">
        <v>1858</v>
      </c>
      <c r="N482" t="s">
        <v>363</v>
      </c>
      <c r="O482" t="s">
        <v>1763</v>
      </c>
      <c r="P482" t="s">
        <v>2678</v>
      </c>
      <c r="Q482" t="s">
        <v>363</v>
      </c>
      <c r="R482" t="s">
        <v>1509</v>
      </c>
      <c r="S482" t="s">
        <v>1531</v>
      </c>
    </row>
    <row r="483" spans="1:19" x14ac:dyDescent="0.3">
      <c r="A483" t="s">
        <v>723</v>
      </c>
      <c r="B483" t="s">
        <v>358</v>
      </c>
      <c r="C483" t="s">
        <v>1523</v>
      </c>
      <c r="D483" t="s">
        <v>2446</v>
      </c>
      <c r="E483" t="s">
        <v>2033</v>
      </c>
      <c r="F483" t="s">
        <v>2705</v>
      </c>
      <c r="G483">
        <v>1</v>
      </c>
      <c r="H483" t="s">
        <v>2706</v>
      </c>
      <c r="I483" s="134">
        <v>45978</v>
      </c>
      <c r="J483" s="66">
        <v>402133</v>
      </c>
      <c r="K483" t="s">
        <v>363</v>
      </c>
      <c r="L483" t="s">
        <v>1777</v>
      </c>
      <c r="M483" t="s">
        <v>1778</v>
      </c>
      <c r="N483" t="s">
        <v>363</v>
      </c>
      <c r="O483" t="s">
        <v>1763</v>
      </c>
      <c r="P483" t="s">
        <v>2678</v>
      </c>
      <c r="Q483" t="s">
        <v>363</v>
      </c>
      <c r="R483" t="s">
        <v>1509</v>
      </c>
      <c r="S483" t="s">
        <v>1531</v>
      </c>
    </row>
    <row r="484" spans="1:19" x14ac:dyDescent="0.3">
      <c r="A484" t="s">
        <v>723</v>
      </c>
      <c r="B484" t="s">
        <v>358</v>
      </c>
      <c r="C484" t="s">
        <v>1523</v>
      </c>
      <c r="D484" t="s">
        <v>2446</v>
      </c>
      <c r="E484" t="s">
        <v>2374</v>
      </c>
      <c r="F484" t="s">
        <v>2707</v>
      </c>
      <c r="G484">
        <v>1</v>
      </c>
      <c r="H484" t="s">
        <v>2708</v>
      </c>
      <c r="I484" s="134">
        <v>45978</v>
      </c>
      <c r="J484" s="66">
        <v>402133</v>
      </c>
      <c r="K484" t="s">
        <v>363</v>
      </c>
      <c r="L484" t="s">
        <v>1863</v>
      </c>
      <c r="M484" t="s">
        <v>1864</v>
      </c>
      <c r="N484" t="s">
        <v>363</v>
      </c>
      <c r="O484" t="s">
        <v>1763</v>
      </c>
      <c r="P484" t="s">
        <v>2678</v>
      </c>
      <c r="Q484" t="s">
        <v>363</v>
      </c>
      <c r="R484" t="s">
        <v>1509</v>
      </c>
      <c r="S484" t="s">
        <v>1531</v>
      </c>
    </row>
    <row r="485" spans="1:19" x14ac:dyDescent="0.3">
      <c r="A485" t="s">
        <v>723</v>
      </c>
      <c r="B485" t="s">
        <v>358</v>
      </c>
      <c r="C485" t="s">
        <v>1523</v>
      </c>
      <c r="D485" t="s">
        <v>2446</v>
      </c>
      <c r="E485" t="s">
        <v>2242</v>
      </c>
      <c r="F485" t="s">
        <v>2709</v>
      </c>
      <c r="G485">
        <v>1</v>
      </c>
      <c r="H485" t="s">
        <v>2710</v>
      </c>
      <c r="I485" s="134">
        <v>45978</v>
      </c>
      <c r="J485" s="66">
        <v>402133</v>
      </c>
      <c r="K485" t="s">
        <v>363</v>
      </c>
      <c r="L485" t="s">
        <v>1828</v>
      </c>
      <c r="M485" t="s">
        <v>1829</v>
      </c>
      <c r="N485" t="s">
        <v>363</v>
      </c>
      <c r="O485" t="s">
        <v>1763</v>
      </c>
      <c r="P485" t="s">
        <v>2678</v>
      </c>
      <c r="Q485" t="s">
        <v>363</v>
      </c>
      <c r="R485" t="s">
        <v>1509</v>
      </c>
      <c r="S485" t="s">
        <v>1531</v>
      </c>
    </row>
    <row r="486" spans="1:19" x14ac:dyDescent="0.3">
      <c r="A486" t="s">
        <v>723</v>
      </c>
      <c r="B486" t="s">
        <v>358</v>
      </c>
      <c r="C486" t="s">
        <v>1523</v>
      </c>
      <c r="D486" t="s">
        <v>2446</v>
      </c>
      <c r="E486" t="s">
        <v>2088</v>
      </c>
      <c r="F486" t="s">
        <v>2711</v>
      </c>
      <c r="G486">
        <v>1</v>
      </c>
      <c r="H486" t="s">
        <v>2712</v>
      </c>
      <c r="I486" s="134">
        <v>45978</v>
      </c>
      <c r="J486" s="66">
        <v>402133</v>
      </c>
      <c r="K486" t="s">
        <v>363</v>
      </c>
      <c r="L486" t="s">
        <v>1792</v>
      </c>
      <c r="M486" t="s">
        <v>1793</v>
      </c>
      <c r="N486" t="s">
        <v>363</v>
      </c>
      <c r="O486" t="s">
        <v>1763</v>
      </c>
      <c r="P486" t="s">
        <v>2678</v>
      </c>
      <c r="Q486" t="s">
        <v>363</v>
      </c>
      <c r="R486" t="s">
        <v>1509</v>
      </c>
      <c r="S486" t="s">
        <v>1531</v>
      </c>
    </row>
    <row r="487" spans="1:19" x14ac:dyDescent="0.3">
      <c r="A487" t="s">
        <v>723</v>
      </c>
      <c r="B487" t="s">
        <v>358</v>
      </c>
      <c r="C487" t="s">
        <v>1523</v>
      </c>
      <c r="D487" t="s">
        <v>2446</v>
      </c>
      <c r="E487" t="s">
        <v>2154</v>
      </c>
      <c r="F487" t="s">
        <v>2713</v>
      </c>
      <c r="G487">
        <v>1</v>
      </c>
      <c r="H487" t="s">
        <v>2714</v>
      </c>
      <c r="I487" s="134">
        <v>45978</v>
      </c>
      <c r="J487" s="66">
        <v>402133</v>
      </c>
      <c r="K487" t="s">
        <v>363</v>
      </c>
      <c r="L487" t="s">
        <v>1806</v>
      </c>
      <c r="M487" t="s">
        <v>1807</v>
      </c>
      <c r="N487" t="s">
        <v>363</v>
      </c>
      <c r="O487" t="s">
        <v>1763</v>
      </c>
      <c r="P487" t="s">
        <v>2678</v>
      </c>
      <c r="Q487" t="s">
        <v>363</v>
      </c>
      <c r="R487" t="s">
        <v>1509</v>
      </c>
      <c r="S487" t="s">
        <v>1531</v>
      </c>
    </row>
    <row r="488" spans="1:19" x14ac:dyDescent="0.3">
      <c r="A488" t="s">
        <v>723</v>
      </c>
      <c r="B488" t="s">
        <v>358</v>
      </c>
      <c r="C488" t="s">
        <v>1523</v>
      </c>
      <c r="D488" t="s">
        <v>2446</v>
      </c>
      <c r="E488" t="s">
        <v>2110</v>
      </c>
      <c r="F488" t="s">
        <v>2715</v>
      </c>
      <c r="G488">
        <v>1</v>
      </c>
      <c r="H488" t="s">
        <v>2716</v>
      </c>
      <c r="I488" s="134">
        <v>45978</v>
      </c>
      <c r="J488" s="66">
        <v>402133</v>
      </c>
      <c r="K488" t="s">
        <v>363</v>
      </c>
      <c r="L488" t="s">
        <v>1795</v>
      </c>
      <c r="M488" t="s">
        <v>1750</v>
      </c>
      <c r="N488" t="s">
        <v>363</v>
      </c>
      <c r="O488" t="s">
        <v>1763</v>
      </c>
      <c r="P488" t="s">
        <v>2678</v>
      </c>
      <c r="Q488" t="s">
        <v>363</v>
      </c>
      <c r="R488" t="s">
        <v>1509</v>
      </c>
      <c r="S488" t="s">
        <v>1531</v>
      </c>
    </row>
    <row r="489" spans="1:19" x14ac:dyDescent="0.3">
      <c r="A489" t="s">
        <v>723</v>
      </c>
      <c r="B489" t="s">
        <v>358</v>
      </c>
      <c r="C489" t="s">
        <v>1523</v>
      </c>
      <c r="D489" t="s">
        <v>2446</v>
      </c>
      <c r="E489" t="s">
        <v>2011</v>
      </c>
      <c r="F489" t="s">
        <v>2717</v>
      </c>
      <c r="G489">
        <v>1</v>
      </c>
      <c r="H489" t="s">
        <v>2718</v>
      </c>
      <c r="I489" s="134">
        <v>45978</v>
      </c>
      <c r="J489" s="66">
        <v>402133</v>
      </c>
      <c r="K489" t="s">
        <v>363</v>
      </c>
      <c r="L489" t="s">
        <v>1771</v>
      </c>
      <c r="M489" t="s">
        <v>1772</v>
      </c>
      <c r="N489" t="s">
        <v>363</v>
      </c>
      <c r="O489" t="s">
        <v>1763</v>
      </c>
      <c r="P489" t="s">
        <v>2678</v>
      </c>
      <c r="Q489" t="s">
        <v>363</v>
      </c>
      <c r="R489" t="s">
        <v>1509</v>
      </c>
      <c r="S489" t="s">
        <v>1531</v>
      </c>
    </row>
    <row r="490" spans="1:19" x14ac:dyDescent="0.3">
      <c r="A490" t="s">
        <v>723</v>
      </c>
      <c r="B490" t="s">
        <v>358</v>
      </c>
      <c r="C490" t="s">
        <v>1523</v>
      </c>
      <c r="D490" t="s">
        <v>2446</v>
      </c>
      <c r="E490" t="s">
        <v>2308</v>
      </c>
      <c r="F490" t="s">
        <v>2719</v>
      </c>
      <c r="G490">
        <v>1</v>
      </c>
      <c r="H490" t="s">
        <v>2720</v>
      </c>
      <c r="I490" s="134">
        <v>45978</v>
      </c>
      <c r="J490" s="66">
        <v>402133</v>
      </c>
      <c r="K490" t="s">
        <v>363</v>
      </c>
      <c r="L490" t="s">
        <v>1846</v>
      </c>
      <c r="M490" t="s">
        <v>1847</v>
      </c>
      <c r="N490" t="s">
        <v>363</v>
      </c>
      <c r="O490" t="s">
        <v>1763</v>
      </c>
      <c r="P490" t="s">
        <v>2678</v>
      </c>
      <c r="Q490" t="s">
        <v>363</v>
      </c>
      <c r="R490" t="s">
        <v>1509</v>
      </c>
      <c r="S490" t="s">
        <v>1531</v>
      </c>
    </row>
    <row r="491" spans="1:19" x14ac:dyDescent="0.3">
      <c r="A491" t="s">
        <v>723</v>
      </c>
      <c r="B491" t="s">
        <v>358</v>
      </c>
      <c r="C491" t="s">
        <v>1523</v>
      </c>
      <c r="D491" t="s">
        <v>2446</v>
      </c>
      <c r="E491" t="s">
        <v>1986</v>
      </c>
      <c r="F491" t="s">
        <v>2721</v>
      </c>
      <c r="G491">
        <v>1</v>
      </c>
      <c r="H491" t="s">
        <v>2722</v>
      </c>
      <c r="I491" s="134">
        <v>45978</v>
      </c>
      <c r="J491" s="66">
        <v>402133</v>
      </c>
      <c r="K491" t="s">
        <v>363</v>
      </c>
      <c r="L491" t="s">
        <v>1765</v>
      </c>
      <c r="M491" t="s">
        <v>1766</v>
      </c>
      <c r="N491" t="s">
        <v>363</v>
      </c>
      <c r="O491" t="s">
        <v>1763</v>
      </c>
      <c r="P491" t="s">
        <v>2678</v>
      </c>
      <c r="Q491" t="s">
        <v>363</v>
      </c>
      <c r="R491" t="s">
        <v>1509</v>
      </c>
      <c r="S491" t="s">
        <v>1531</v>
      </c>
    </row>
    <row r="492" spans="1:19" x14ac:dyDescent="0.3">
      <c r="A492" t="s">
        <v>723</v>
      </c>
      <c r="B492" t="s">
        <v>358</v>
      </c>
      <c r="C492" t="s">
        <v>1523</v>
      </c>
      <c r="D492" t="s">
        <v>2446</v>
      </c>
      <c r="E492" t="s">
        <v>2042</v>
      </c>
      <c r="F492" t="s">
        <v>2723</v>
      </c>
      <c r="G492">
        <v>1</v>
      </c>
      <c r="H492" t="s">
        <v>2724</v>
      </c>
      <c r="I492" s="134">
        <v>45978</v>
      </c>
      <c r="J492" s="66">
        <v>402133</v>
      </c>
      <c r="K492" t="s">
        <v>363</v>
      </c>
      <c r="L492" t="s">
        <v>1544</v>
      </c>
      <c r="M492" t="s">
        <v>1545</v>
      </c>
      <c r="N492" t="s">
        <v>363</v>
      </c>
      <c r="O492" t="s">
        <v>1527</v>
      </c>
      <c r="P492" t="s">
        <v>2725</v>
      </c>
      <c r="Q492" t="s">
        <v>363</v>
      </c>
      <c r="R492" t="s">
        <v>1509</v>
      </c>
      <c r="S492" t="s">
        <v>1531</v>
      </c>
    </row>
    <row r="493" spans="1:19" x14ac:dyDescent="0.3">
      <c r="A493" t="s">
        <v>723</v>
      </c>
      <c r="B493" t="s">
        <v>358</v>
      </c>
      <c r="C493" t="s">
        <v>1523</v>
      </c>
      <c r="D493" t="s">
        <v>2446</v>
      </c>
      <c r="E493" t="s">
        <v>2394</v>
      </c>
      <c r="F493" t="s">
        <v>2726</v>
      </c>
      <c r="G493">
        <v>1</v>
      </c>
      <c r="H493" t="s">
        <v>2727</v>
      </c>
      <c r="I493" s="134">
        <v>45978</v>
      </c>
      <c r="J493" s="66">
        <v>402133</v>
      </c>
      <c r="K493" t="s">
        <v>363</v>
      </c>
      <c r="L493" t="s">
        <v>1624</v>
      </c>
      <c r="M493" t="s">
        <v>1580</v>
      </c>
      <c r="N493" t="s">
        <v>363</v>
      </c>
      <c r="O493" t="s">
        <v>1527</v>
      </c>
      <c r="P493" t="s">
        <v>2725</v>
      </c>
      <c r="Q493" t="s">
        <v>363</v>
      </c>
      <c r="R493" t="s">
        <v>1509</v>
      </c>
      <c r="S493" t="s">
        <v>1531</v>
      </c>
    </row>
    <row r="494" spans="1:19" x14ac:dyDescent="0.3">
      <c r="A494" t="s">
        <v>723</v>
      </c>
      <c r="B494" t="s">
        <v>358</v>
      </c>
      <c r="C494" t="s">
        <v>1523</v>
      </c>
      <c r="D494" t="s">
        <v>2446</v>
      </c>
      <c r="E494" t="s">
        <v>2328</v>
      </c>
      <c r="F494" t="s">
        <v>2728</v>
      </c>
      <c r="G494">
        <v>1</v>
      </c>
      <c r="H494" t="s">
        <v>2729</v>
      </c>
      <c r="I494" s="134">
        <v>45978</v>
      </c>
      <c r="J494" s="66">
        <v>402133</v>
      </c>
      <c r="K494" t="s">
        <v>363</v>
      </c>
      <c r="L494" t="s">
        <v>1610</v>
      </c>
      <c r="M494" t="s">
        <v>1580</v>
      </c>
      <c r="N494" t="s">
        <v>363</v>
      </c>
      <c r="O494" t="s">
        <v>1527</v>
      </c>
      <c r="P494" t="s">
        <v>2725</v>
      </c>
      <c r="Q494" t="s">
        <v>363</v>
      </c>
      <c r="R494" t="s">
        <v>1509</v>
      </c>
      <c r="S494" t="s">
        <v>1531</v>
      </c>
    </row>
    <row r="495" spans="1:19" x14ac:dyDescent="0.3">
      <c r="A495" t="s">
        <v>723</v>
      </c>
      <c r="B495" t="s">
        <v>358</v>
      </c>
      <c r="C495" t="s">
        <v>1523</v>
      </c>
      <c r="D495" t="s">
        <v>2446</v>
      </c>
      <c r="E495" t="s">
        <v>2174</v>
      </c>
      <c r="F495" t="s">
        <v>2730</v>
      </c>
      <c r="G495">
        <v>1</v>
      </c>
      <c r="H495" t="s">
        <v>2731</v>
      </c>
      <c r="I495" s="134">
        <v>45978</v>
      </c>
      <c r="J495" s="66">
        <v>402133</v>
      </c>
      <c r="K495" t="s">
        <v>363</v>
      </c>
      <c r="L495" t="s">
        <v>1574</v>
      </c>
      <c r="M495" t="s">
        <v>1569</v>
      </c>
      <c r="N495" t="s">
        <v>363</v>
      </c>
      <c r="O495" t="s">
        <v>1527</v>
      </c>
      <c r="P495" t="s">
        <v>2725</v>
      </c>
      <c r="Q495" t="s">
        <v>363</v>
      </c>
      <c r="R495" t="s">
        <v>1509</v>
      </c>
      <c r="S495" t="s">
        <v>1531</v>
      </c>
    </row>
    <row r="496" spans="1:19" x14ac:dyDescent="0.3">
      <c r="A496" t="s">
        <v>723</v>
      </c>
      <c r="B496" t="s">
        <v>358</v>
      </c>
      <c r="C496" t="s">
        <v>1523</v>
      </c>
      <c r="D496" t="s">
        <v>2446</v>
      </c>
      <c r="E496" t="s">
        <v>2064</v>
      </c>
      <c r="F496" t="s">
        <v>2732</v>
      </c>
      <c r="G496">
        <v>1</v>
      </c>
      <c r="H496" t="s">
        <v>2733</v>
      </c>
      <c r="I496" s="134">
        <v>45978</v>
      </c>
      <c r="J496" s="66">
        <v>402133</v>
      </c>
      <c r="K496" t="s">
        <v>363</v>
      </c>
      <c r="L496" t="s">
        <v>1550</v>
      </c>
      <c r="M496" t="s">
        <v>1530</v>
      </c>
      <c r="N496" t="s">
        <v>363</v>
      </c>
      <c r="O496" t="s">
        <v>1527</v>
      </c>
      <c r="P496" t="s">
        <v>2725</v>
      </c>
      <c r="Q496" t="s">
        <v>363</v>
      </c>
      <c r="R496" t="s">
        <v>1509</v>
      </c>
      <c r="S496" t="s">
        <v>1531</v>
      </c>
    </row>
    <row r="497" spans="1:19" x14ac:dyDescent="0.3">
      <c r="A497" t="s">
        <v>723</v>
      </c>
      <c r="B497" t="s">
        <v>358</v>
      </c>
      <c r="C497" t="s">
        <v>1523</v>
      </c>
      <c r="D497" t="s">
        <v>2446</v>
      </c>
      <c r="E497" t="s">
        <v>2438</v>
      </c>
      <c r="F497" t="s">
        <v>2734</v>
      </c>
      <c r="G497">
        <v>1</v>
      </c>
      <c r="H497" t="s">
        <v>2735</v>
      </c>
      <c r="I497" s="134">
        <v>45978</v>
      </c>
      <c r="J497" s="66">
        <v>402133</v>
      </c>
      <c r="K497" t="s">
        <v>363</v>
      </c>
      <c r="L497" t="s">
        <v>1634</v>
      </c>
      <c r="M497" t="s">
        <v>1635</v>
      </c>
      <c r="N497" t="s">
        <v>363</v>
      </c>
      <c r="O497" t="s">
        <v>1527</v>
      </c>
      <c r="P497" t="s">
        <v>2725</v>
      </c>
      <c r="Q497" t="s">
        <v>363</v>
      </c>
      <c r="R497" t="s">
        <v>1509</v>
      </c>
      <c r="S497" t="s">
        <v>1531</v>
      </c>
    </row>
    <row r="498" spans="1:19" x14ac:dyDescent="0.3">
      <c r="A498" t="s">
        <v>723</v>
      </c>
      <c r="B498" t="s">
        <v>358</v>
      </c>
      <c r="C498" t="s">
        <v>1523</v>
      </c>
      <c r="D498" t="s">
        <v>2446</v>
      </c>
      <c r="E498" t="s">
        <v>2284</v>
      </c>
      <c r="F498" t="s">
        <v>2736</v>
      </c>
      <c r="G498">
        <v>1</v>
      </c>
      <c r="H498" t="s">
        <v>2737</v>
      </c>
      <c r="I498" s="134">
        <v>45978</v>
      </c>
      <c r="J498" s="66">
        <v>402133</v>
      </c>
      <c r="K498" t="s">
        <v>363</v>
      </c>
      <c r="L498" t="s">
        <v>1600</v>
      </c>
      <c r="M498" t="s">
        <v>1569</v>
      </c>
      <c r="N498" t="s">
        <v>363</v>
      </c>
      <c r="O498" t="s">
        <v>1527</v>
      </c>
      <c r="P498" t="s">
        <v>2725</v>
      </c>
      <c r="Q498" t="s">
        <v>363</v>
      </c>
      <c r="R498" t="s">
        <v>1509</v>
      </c>
      <c r="S498" t="s">
        <v>1531</v>
      </c>
    </row>
    <row r="499" spans="1:19" x14ac:dyDescent="0.3">
      <c r="A499" t="s">
        <v>723</v>
      </c>
      <c r="B499" t="s">
        <v>358</v>
      </c>
      <c r="C499" t="s">
        <v>1523</v>
      </c>
      <c r="D499" t="s">
        <v>2446</v>
      </c>
      <c r="E499" t="s">
        <v>2262</v>
      </c>
      <c r="F499" t="s">
        <v>2738</v>
      </c>
      <c r="G499">
        <v>1</v>
      </c>
      <c r="H499" t="s">
        <v>2739</v>
      </c>
      <c r="I499" s="134">
        <v>45978</v>
      </c>
      <c r="J499" s="66">
        <v>402133</v>
      </c>
      <c r="K499" t="s">
        <v>363</v>
      </c>
      <c r="L499" t="s">
        <v>1594</v>
      </c>
      <c r="M499" t="s">
        <v>1595</v>
      </c>
      <c r="N499" t="s">
        <v>363</v>
      </c>
      <c r="O499" t="s">
        <v>1527</v>
      </c>
      <c r="P499" t="s">
        <v>2725</v>
      </c>
      <c r="Q499" t="s">
        <v>363</v>
      </c>
      <c r="R499" t="s">
        <v>1509</v>
      </c>
      <c r="S499" t="s">
        <v>1531</v>
      </c>
    </row>
    <row r="500" spans="1:19" x14ac:dyDescent="0.3">
      <c r="A500" t="s">
        <v>723</v>
      </c>
      <c r="B500" t="s">
        <v>358</v>
      </c>
      <c r="C500" t="s">
        <v>1523</v>
      </c>
      <c r="D500" t="s">
        <v>2446</v>
      </c>
      <c r="E500" t="s">
        <v>2218</v>
      </c>
      <c r="F500" t="s">
        <v>2740</v>
      </c>
      <c r="G500">
        <v>1</v>
      </c>
      <c r="H500" t="s">
        <v>2741</v>
      </c>
      <c r="I500" s="134">
        <v>45978</v>
      </c>
      <c r="J500" s="66">
        <v>402133</v>
      </c>
      <c r="K500" t="s">
        <v>363</v>
      </c>
      <c r="L500" t="s">
        <v>1585</v>
      </c>
      <c r="M500" t="s">
        <v>1530</v>
      </c>
      <c r="N500" t="s">
        <v>363</v>
      </c>
      <c r="O500" t="s">
        <v>1527</v>
      </c>
      <c r="P500" t="s">
        <v>2725</v>
      </c>
      <c r="Q500" t="s">
        <v>363</v>
      </c>
      <c r="R500" t="s">
        <v>1509</v>
      </c>
      <c r="S500" t="s">
        <v>1531</v>
      </c>
    </row>
    <row r="501" spans="1:19" x14ac:dyDescent="0.3">
      <c r="A501" t="s">
        <v>723</v>
      </c>
      <c r="B501" t="s">
        <v>358</v>
      </c>
      <c r="C501" t="s">
        <v>1523</v>
      </c>
      <c r="D501" t="s">
        <v>2446</v>
      </c>
      <c r="E501" t="s">
        <v>2196</v>
      </c>
      <c r="F501" t="s">
        <v>2742</v>
      </c>
      <c r="G501">
        <v>1</v>
      </c>
      <c r="H501" t="s">
        <v>2743</v>
      </c>
      <c r="I501" s="134">
        <v>45978</v>
      </c>
      <c r="J501" s="66">
        <v>402133</v>
      </c>
      <c r="K501" t="s">
        <v>363</v>
      </c>
      <c r="L501" t="s">
        <v>1579</v>
      </c>
      <c r="M501" t="s">
        <v>1580</v>
      </c>
      <c r="N501" t="s">
        <v>363</v>
      </c>
      <c r="O501" t="s">
        <v>1527</v>
      </c>
      <c r="P501" t="s">
        <v>2725</v>
      </c>
      <c r="Q501" t="s">
        <v>363</v>
      </c>
      <c r="R501" t="s">
        <v>1509</v>
      </c>
      <c r="S501" t="s">
        <v>1531</v>
      </c>
    </row>
    <row r="502" spans="1:19" x14ac:dyDescent="0.3">
      <c r="A502" t="s">
        <v>723</v>
      </c>
      <c r="B502" t="s">
        <v>358</v>
      </c>
      <c r="C502" t="s">
        <v>1523</v>
      </c>
      <c r="D502" t="s">
        <v>2446</v>
      </c>
      <c r="E502" t="s">
        <v>2130</v>
      </c>
      <c r="F502" t="s">
        <v>2744</v>
      </c>
      <c r="G502">
        <v>1</v>
      </c>
      <c r="H502" t="s">
        <v>2745</v>
      </c>
      <c r="I502" s="134">
        <v>45978</v>
      </c>
      <c r="J502" s="66">
        <v>402133</v>
      </c>
      <c r="K502" t="s">
        <v>363</v>
      </c>
      <c r="L502" t="s">
        <v>1550</v>
      </c>
      <c r="M502" t="s">
        <v>1530</v>
      </c>
      <c r="N502" t="s">
        <v>363</v>
      </c>
      <c r="O502" t="s">
        <v>1527</v>
      </c>
      <c r="P502" t="s">
        <v>2725</v>
      </c>
      <c r="Q502" t="s">
        <v>363</v>
      </c>
      <c r="R502" t="s">
        <v>1509</v>
      </c>
      <c r="S502" t="s">
        <v>1531</v>
      </c>
    </row>
    <row r="503" spans="1:19" x14ac:dyDescent="0.3">
      <c r="A503" t="s">
        <v>723</v>
      </c>
      <c r="B503" t="s">
        <v>358</v>
      </c>
      <c r="C503" t="s">
        <v>1523</v>
      </c>
      <c r="D503" t="s">
        <v>2446</v>
      </c>
      <c r="E503" t="s">
        <v>2416</v>
      </c>
      <c r="F503" t="s">
        <v>2746</v>
      </c>
      <c r="G503">
        <v>1</v>
      </c>
      <c r="H503" t="s">
        <v>2747</v>
      </c>
      <c r="I503" s="134">
        <v>45978</v>
      </c>
      <c r="J503" s="66">
        <v>402133</v>
      </c>
      <c r="K503" t="s">
        <v>363</v>
      </c>
      <c r="L503" t="s">
        <v>1629</v>
      </c>
      <c r="M503" t="s">
        <v>1542</v>
      </c>
      <c r="N503" t="s">
        <v>363</v>
      </c>
      <c r="O503" t="s">
        <v>1527</v>
      </c>
      <c r="P503" t="s">
        <v>2725</v>
      </c>
      <c r="Q503" t="s">
        <v>363</v>
      </c>
      <c r="R503" t="s">
        <v>1509</v>
      </c>
      <c r="S503" t="s">
        <v>1531</v>
      </c>
    </row>
    <row r="504" spans="1:19" x14ac:dyDescent="0.3">
      <c r="A504" t="s">
        <v>723</v>
      </c>
      <c r="B504" t="s">
        <v>358</v>
      </c>
      <c r="C504" t="s">
        <v>1523</v>
      </c>
      <c r="D504" t="s">
        <v>2446</v>
      </c>
      <c r="E504" t="s">
        <v>2350</v>
      </c>
      <c r="F504" t="s">
        <v>2748</v>
      </c>
      <c r="G504">
        <v>1</v>
      </c>
      <c r="H504" t="s">
        <v>2749</v>
      </c>
      <c r="I504" s="134">
        <v>45978</v>
      </c>
      <c r="J504" s="66">
        <v>402133</v>
      </c>
      <c r="K504" t="s">
        <v>363</v>
      </c>
      <c r="L504" t="s">
        <v>1614</v>
      </c>
      <c r="M504" t="s">
        <v>1580</v>
      </c>
      <c r="N504" t="s">
        <v>363</v>
      </c>
      <c r="O504" t="s">
        <v>1527</v>
      </c>
      <c r="P504" t="s">
        <v>2725</v>
      </c>
      <c r="Q504" t="s">
        <v>363</v>
      </c>
      <c r="R504" t="s">
        <v>1509</v>
      </c>
      <c r="S504" t="s">
        <v>1531</v>
      </c>
    </row>
    <row r="505" spans="1:19" x14ac:dyDescent="0.3">
      <c r="A505" t="s">
        <v>723</v>
      </c>
      <c r="B505" t="s">
        <v>358</v>
      </c>
      <c r="C505" t="s">
        <v>1523</v>
      </c>
      <c r="D505" t="s">
        <v>2446</v>
      </c>
      <c r="E505" t="s">
        <v>2086</v>
      </c>
      <c r="F505" t="s">
        <v>2750</v>
      </c>
      <c r="G505">
        <v>1</v>
      </c>
      <c r="H505" t="s">
        <v>2751</v>
      </c>
      <c r="I505" s="134">
        <v>45978</v>
      </c>
      <c r="J505" s="66">
        <v>402133</v>
      </c>
      <c r="K505" t="s">
        <v>363</v>
      </c>
      <c r="L505" t="s">
        <v>1529</v>
      </c>
      <c r="M505" t="s">
        <v>1530</v>
      </c>
      <c r="N505" t="s">
        <v>363</v>
      </c>
      <c r="O505" t="s">
        <v>1527</v>
      </c>
      <c r="P505" t="s">
        <v>2725</v>
      </c>
      <c r="Q505" t="s">
        <v>363</v>
      </c>
      <c r="R505" t="s">
        <v>1509</v>
      </c>
      <c r="S505" t="s">
        <v>1531</v>
      </c>
    </row>
    <row r="506" spans="1:19" x14ac:dyDescent="0.3">
      <c r="A506" t="s">
        <v>723</v>
      </c>
      <c r="B506" t="s">
        <v>358</v>
      </c>
      <c r="C506" t="s">
        <v>1523</v>
      </c>
      <c r="D506" t="s">
        <v>2446</v>
      </c>
      <c r="E506" t="s">
        <v>2031</v>
      </c>
      <c r="F506" t="s">
        <v>2752</v>
      </c>
      <c r="G506">
        <v>1</v>
      </c>
      <c r="H506" t="s">
        <v>2753</v>
      </c>
      <c r="I506" s="134">
        <v>45978</v>
      </c>
      <c r="J506" s="66">
        <v>402133</v>
      </c>
      <c r="K506" t="s">
        <v>363</v>
      </c>
      <c r="L506" t="s">
        <v>1541</v>
      </c>
      <c r="M506" t="s">
        <v>1542</v>
      </c>
      <c r="N506" t="s">
        <v>363</v>
      </c>
      <c r="O506" t="s">
        <v>1527</v>
      </c>
      <c r="P506" t="s">
        <v>2725</v>
      </c>
      <c r="Q506" t="s">
        <v>363</v>
      </c>
      <c r="R506" t="s">
        <v>1509</v>
      </c>
      <c r="S506" t="s">
        <v>1531</v>
      </c>
    </row>
    <row r="507" spans="1:19" x14ac:dyDescent="0.3">
      <c r="A507" t="s">
        <v>723</v>
      </c>
      <c r="B507" t="s">
        <v>358</v>
      </c>
      <c r="C507" t="s">
        <v>1523</v>
      </c>
      <c r="D507" t="s">
        <v>2446</v>
      </c>
      <c r="E507" t="s">
        <v>2372</v>
      </c>
      <c r="F507" t="s">
        <v>2754</v>
      </c>
      <c r="G507">
        <v>1</v>
      </c>
      <c r="H507" t="s">
        <v>2755</v>
      </c>
      <c r="I507" s="134">
        <v>45978</v>
      </c>
      <c r="J507" s="66">
        <v>402133</v>
      </c>
      <c r="K507" t="s">
        <v>363</v>
      </c>
      <c r="L507" t="s">
        <v>1619</v>
      </c>
      <c r="M507" t="s">
        <v>1580</v>
      </c>
      <c r="N507" t="s">
        <v>363</v>
      </c>
      <c r="O507" t="s">
        <v>1527</v>
      </c>
      <c r="P507" t="s">
        <v>2725</v>
      </c>
      <c r="Q507" t="s">
        <v>363</v>
      </c>
      <c r="R507" t="s">
        <v>1509</v>
      </c>
      <c r="S507" t="s">
        <v>1531</v>
      </c>
    </row>
    <row r="508" spans="1:19" x14ac:dyDescent="0.3">
      <c r="A508" t="s">
        <v>723</v>
      </c>
      <c r="B508" t="s">
        <v>358</v>
      </c>
      <c r="C508" t="s">
        <v>1523</v>
      </c>
      <c r="D508" t="s">
        <v>2446</v>
      </c>
      <c r="E508" t="s">
        <v>2240</v>
      </c>
      <c r="F508" t="s">
        <v>2756</v>
      </c>
      <c r="G508">
        <v>1</v>
      </c>
      <c r="H508" t="s">
        <v>2757</v>
      </c>
      <c r="I508" s="134">
        <v>45978</v>
      </c>
      <c r="J508" s="66">
        <v>402133</v>
      </c>
      <c r="K508" t="s">
        <v>363</v>
      </c>
      <c r="L508" t="s">
        <v>1589</v>
      </c>
      <c r="M508" t="s">
        <v>1545</v>
      </c>
      <c r="N508" t="s">
        <v>363</v>
      </c>
      <c r="O508" t="s">
        <v>1527</v>
      </c>
      <c r="P508" t="s">
        <v>2725</v>
      </c>
      <c r="Q508" t="s">
        <v>363</v>
      </c>
      <c r="R508" t="s">
        <v>1509</v>
      </c>
      <c r="S508" t="s">
        <v>1531</v>
      </c>
    </row>
    <row r="509" spans="1:19" x14ac:dyDescent="0.3">
      <c r="A509" t="s">
        <v>723</v>
      </c>
      <c r="B509" t="s">
        <v>358</v>
      </c>
      <c r="C509" t="s">
        <v>1523</v>
      </c>
      <c r="D509" t="s">
        <v>2446</v>
      </c>
      <c r="E509" t="s">
        <v>2152</v>
      </c>
      <c r="F509" t="s">
        <v>2758</v>
      </c>
      <c r="G509">
        <v>1</v>
      </c>
      <c r="H509" t="s">
        <v>2759</v>
      </c>
      <c r="I509" s="134">
        <v>45978</v>
      </c>
      <c r="J509" s="66">
        <v>402133</v>
      </c>
      <c r="K509" t="s">
        <v>363</v>
      </c>
      <c r="L509" t="s">
        <v>1568</v>
      </c>
      <c r="M509" t="s">
        <v>1569</v>
      </c>
      <c r="N509" t="s">
        <v>363</v>
      </c>
      <c r="O509" t="s">
        <v>1527</v>
      </c>
      <c r="P509" t="s">
        <v>2725</v>
      </c>
      <c r="Q509" t="s">
        <v>363</v>
      </c>
      <c r="R509" t="s">
        <v>1509</v>
      </c>
      <c r="S509" t="s">
        <v>1531</v>
      </c>
    </row>
    <row r="510" spans="1:19" x14ac:dyDescent="0.3">
      <c r="A510" t="s">
        <v>723</v>
      </c>
      <c r="B510" t="s">
        <v>358</v>
      </c>
      <c r="C510" t="s">
        <v>1523</v>
      </c>
      <c r="D510" t="s">
        <v>2446</v>
      </c>
      <c r="E510" t="s">
        <v>2108</v>
      </c>
      <c r="F510" t="s">
        <v>2760</v>
      </c>
      <c r="G510">
        <v>1</v>
      </c>
      <c r="H510" t="s">
        <v>2761</v>
      </c>
      <c r="I510" s="134">
        <v>45978</v>
      </c>
      <c r="J510" s="66">
        <v>402133</v>
      </c>
      <c r="K510" t="s">
        <v>363</v>
      </c>
      <c r="L510" t="s">
        <v>1556</v>
      </c>
      <c r="M510" t="s">
        <v>1559</v>
      </c>
      <c r="N510" t="s">
        <v>363</v>
      </c>
      <c r="O510" t="s">
        <v>1527</v>
      </c>
      <c r="P510" t="s">
        <v>2725</v>
      </c>
      <c r="Q510" t="s">
        <v>363</v>
      </c>
      <c r="R510" t="s">
        <v>1509</v>
      </c>
      <c r="S510" t="s">
        <v>1531</v>
      </c>
    </row>
    <row r="511" spans="1:19" x14ac:dyDescent="0.3">
      <c r="A511" t="s">
        <v>723</v>
      </c>
      <c r="B511" t="s">
        <v>358</v>
      </c>
      <c r="C511" t="s">
        <v>1523</v>
      </c>
      <c r="D511" t="s">
        <v>2446</v>
      </c>
      <c r="E511" t="s">
        <v>2009</v>
      </c>
      <c r="F511" t="s">
        <v>2762</v>
      </c>
      <c r="G511">
        <v>1</v>
      </c>
      <c r="H511" t="s">
        <v>2763</v>
      </c>
      <c r="I511" s="134">
        <v>45978</v>
      </c>
      <c r="J511" s="66">
        <v>402133</v>
      </c>
      <c r="K511" t="s">
        <v>363</v>
      </c>
      <c r="L511" t="s">
        <v>1536</v>
      </c>
      <c r="M511" t="s">
        <v>1530</v>
      </c>
      <c r="N511" t="s">
        <v>363</v>
      </c>
      <c r="O511" t="s">
        <v>1527</v>
      </c>
      <c r="P511" t="s">
        <v>2725</v>
      </c>
      <c r="Q511" t="s">
        <v>363</v>
      </c>
      <c r="R511" t="s">
        <v>1509</v>
      </c>
      <c r="S511" t="s">
        <v>1531</v>
      </c>
    </row>
    <row r="512" spans="1:19" x14ac:dyDescent="0.3">
      <c r="A512" t="s">
        <v>723</v>
      </c>
      <c r="B512" t="s">
        <v>358</v>
      </c>
      <c r="C512" t="s">
        <v>1523</v>
      </c>
      <c r="D512" t="s">
        <v>2446</v>
      </c>
      <c r="E512" t="s">
        <v>1984</v>
      </c>
      <c r="F512" t="s">
        <v>2764</v>
      </c>
      <c r="G512">
        <v>1</v>
      </c>
      <c r="H512" t="s">
        <v>2765</v>
      </c>
      <c r="I512" s="134">
        <v>45978</v>
      </c>
      <c r="J512" s="66">
        <v>402133</v>
      </c>
      <c r="K512" t="s">
        <v>363</v>
      </c>
      <c r="L512" t="s">
        <v>1529</v>
      </c>
      <c r="M512" t="s">
        <v>1530</v>
      </c>
      <c r="N512" t="s">
        <v>363</v>
      </c>
      <c r="O512" t="s">
        <v>1527</v>
      </c>
      <c r="P512" t="s">
        <v>2725</v>
      </c>
      <c r="Q512" t="s">
        <v>363</v>
      </c>
      <c r="R512" t="s">
        <v>1509</v>
      </c>
      <c r="S512" t="s">
        <v>1531</v>
      </c>
    </row>
    <row r="513" spans="1:19" x14ac:dyDescent="0.3">
      <c r="A513" t="s">
        <v>723</v>
      </c>
      <c r="B513" t="s">
        <v>358</v>
      </c>
      <c r="C513" t="s">
        <v>1523</v>
      </c>
      <c r="D513" t="s">
        <v>2446</v>
      </c>
      <c r="E513" t="s">
        <v>2326</v>
      </c>
      <c r="F513" t="s">
        <v>2766</v>
      </c>
      <c r="G513">
        <v>1</v>
      </c>
      <c r="H513" t="s">
        <v>2767</v>
      </c>
      <c r="I513" s="134">
        <v>45978</v>
      </c>
      <c r="J513" s="66">
        <v>402133</v>
      </c>
      <c r="K513" t="s">
        <v>363</v>
      </c>
      <c r="L513" t="s">
        <v>1610</v>
      </c>
      <c r="M513" t="s">
        <v>1829</v>
      </c>
      <c r="N513" t="s">
        <v>363</v>
      </c>
      <c r="O513" t="s">
        <v>1882</v>
      </c>
      <c r="P513" t="s">
        <v>1510</v>
      </c>
      <c r="Q513" t="s">
        <v>363</v>
      </c>
      <c r="R513" t="s">
        <v>1509</v>
      </c>
      <c r="S513" t="s">
        <v>1531</v>
      </c>
    </row>
    <row r="514" spans="1:19" x14ac:dyDescent="0.3">
      <c r="A514" t="s">
        <v>723</v>
      </c>
      <c r="B514" t="s">
        <v>358</v>
      </c>
      <c r="C514" t="s">
        <v>1523</v>
      </c>
      <c r="D514" t="s">
        <v>2446</v>
      </c>
      <c r="E514" t="s">
        <v>2172</v>
      </c>
      <c r="F514" t="s">
        <v>2768</v>
      </c>
      <c r="G514">
        <v>1</v>
      </c>
      <c r="H514" t="s">
        <v>2769</v>
      </c>
      <c r="I514" s="134">
        <v>45978</v>
      </c>
      <c r="J514" s="66">
        <v>402133</v>
      </c>
      <c r="K514" t="s">
        <v>363</v>
      </c>
      <c r="L514" t="s">
        <v>1574</v>
      </c>
      <c r="M514" t="s">
        <v>1906</v>
      </c>
      <c r="N514" t="s">
        <v>363</v>
      </c>
      <c r="O514" t="s">
        <v>1882</v>
      </c>
      <c r="P514" t="s">
        <v>1510</v>
      </c>
      <c r="Q514" t="s">
        <v>363</v>
      </c>
      <c r="R514" t="s">
        <v>1509</v>
      </c>
      <c r="S514" t="s">
        <v>1531</v>
      </c>
    </row>
    <row r="515" spans="1:19" x14ac:dyDescent="0.3">
      <c r="A515" t="s">
        <v>723</v>
      </c>
      <c r="B515" t="s">
        <v>358</v>
      </c>
      <c r="C515" t="s">
        <v>1523</v>
      </c>
      <c r="D515" t="s">
        <v>2446</v>
      </c>
      <c r="E515" t="s">
        <v>2040</v>
      </c>
      <c r="F515" t="s">
        <v>2770</v>
      </c>
      <c r="G515">
        <v>1</v>
      </c>
      <c r="H515" t="s">
        <v>2771</v>
      </c>
      <c r="I515" s="134">
        <v>45978</v>
      </c>
      <c r="J515" s="66">
        <v>402133</v>
      </c>
      <c r="K515" t="s">
        <v>363</v>
      </c>
      <c r="L515" t="s">
        <v>1544</v>
      </c>
      <c r="M515" t="s">
        <v>1891</v>
      </c>
      <c r="N515" t="s">
        <v>363</v>
      </c>
      <c r="O515" t="s">
        <v>1882</v>
      </c>
      <c r="P515" t="s">
        <v>1510</v>
      </c>
      <c r="Q515" t="s">
        <v>363</v>
      </c>
      <c r="R515" t="s">
        <v>1509</v>
      </c>
      <c r="S515" t="s">
        <v>1531</v>
      </c>
    </row>
    <row r="516" spans="1:19" x14ac:dyDescent="0.3">
      <c r="A516" t="s">
        <v>723</v>
      </c>
      <c r="B516" t="s">
        <v>358</v>
      </c>
      <c r="C516" t="s">
        <v>1523</v>
      </c>
      <c r="D516" t="s">
        <v>2446</v>
      </c>
      <c r="E516" t="s">
        <v>2306</v>
      </c>
      <c r="F516" t="s">
        <v>2772</v>
      </c>
      <c r="G516">
        <v>1</v>
      </c>
      <c r="H516" t="s">
        <v>2773</v>
      </c>
      <c r="I516" s="134">
        <v>45978</v>
      </c>
      <c r="J516" s="66">
        <v>402133</v>
      </c>
      <c r="K516" t="s">
        <v>363</v>
      </c>
      <c r="L516" t="s">
        <v>1605</v>
      </c>
      <c r="M516" t="s">
        <v>1569</v>
      </c>
      <c r="N516" t="s">
        <v>363</v>
      </c>
      <c r="O516" t="s">
        <v>1527</v>
      </c>
      <c r="P516" t="s">
        <v>2725</v>
      </c>
      <c r="Q516" t="s">
        <v>363</v>
      </c>
      <c r="R516" t="s">
        <v>1509</v>
      </c>
      <c r="S516" t="s">
        <v>1531</v>
      </c>
    </row>
    <row r="517" spans="1:19" x14ac:dyDescent="0.3">
      <c r="A517" t="s">
        <v>723</v>
      </c>
      <c r="B517" t="s">
        <v>358</v>
      </c>
      <c r="C517" t="s">
        <v>1523</v>
      </c>
      <c r="D517" t="s">
        <v>2446</v>
      </c>
      <c r="E517" t="s">
        <v>2436</v>
      </c>
      <c r="F517" t="s">
        <v>2774</v>
      </c>
      <c r="G517">
        <v>1</v>
      </c>
      <c r="H517" t="s">
        <v>2775</v>
      </c>
      <c r="I517" s="134">
        <v>45978</v>
      </c>
      <c r="J517" s="66">
        <v>402133</v>
      </c>
      <c r="K517" t="s">
        <v>363</v>
      </c>
      <c r="L517" t="s">
        <v>1634</v>
      </c>
      <c r="M517" t="s">
        <v>1941</v>
      </c>
      <c r="N517" t="s">
        <v>363</v>
      </c>
      <c r="O517" t="s">
        <v>1882</v>
      </c>
      <c r="P517" t="s">
        <v>1510</v>
      </c>
      <c r="Q517" t="s">
        <v>363</v>
      </c>
      <c r="R517" t="s">
        <v>1509</v>
      </c>
      <c r="S517" t="s">
        <v>1531</v>
      </c>
    </row>
    <row r="518" spans="1:19" x14ac:dyDescent="0.3">
      <c r="A518" t="s">
        <v>723</v>
      </c>
      <c r="B518" t="s">
        <v>358</v>
      </c>
      <c r="C518" t="s">
        <v>1523</v>
      </c>
      <c r="D518" t="s">
        <v>2446</v>
      </c>
      <c r="E518" t="s">
        <v>2392</v>
      </c>
      <c r="F518" t="s">
        <v>2776</v>
      </c>
      <c r="G518">
        <v>1</v>
      </c>
      <c r="H518" t="s">
        <v>2777</v>
      </c>
      <c r="I518" s="134">
        <v>45978</v>
      </c>
      <c r="J518" s="66">
        <v>402133</v>
      </c>
      <c r="K518" t="s">
        <v>363</v>
      </c>
      <c r="L518" t="s">
        <v>1624</v>
      </c>
      <c r="M518" t="s">
        <v>1935</v>
      </c>
      <c r="N518" t="s">
        <v>363</v>
      </c>
      <c r="O518" t="s">
        <v>1882</v>
      </c>
      <c r="P518" t="s">
        <v>1510</v>
      </c>
      <c r="Q518" t="s">
        <v>363</v>
      </c>
      <c r="R518" t="s">
        <v>1509</v>
      </c>
      <c r="S518" t="s">
        <v>1531</v>
      </c>
    </row>
    <row r="519" spans="1:19" x14ac:dyDescent="0.3">
      <c r="A519" t="s">
        <v>723</v>
      </c>
      <c r="B519" t="s">
        <v>358</v>
      </c>
      <c r="C519" t="s">
        <v>1523</v>
      </c>
      <c r="D519" t="s">
        <v>2446</v>
      </c>
      <c r="E519" t="s">
        <v>2062</v>
      </c>
      <c r="F519" t="s">
        <v>2778</v>
      </c>
      <c r="G519">
        <v>1</v>
      </c>
      <c r="H519" t="s">
        <v>2779</v>
      </c>
      <c r="I519" s="134">
        <v>45978</v>
      </c>
      <c r="J519" s="66">
        <v>402133</v>
      </c>
      <c r="K519" t="s">
        <v>363</v>
      </c>
      <c r="L519" t="s">
        <v>1550</v>
      </c>
      <c r="M519" t="s">
        <v>1894</v>
      </c>
      <c r="N519" t="s">
        <v>363</v>
      </c>
      <c r="O519" t="s">
        <v>1882</v>
      </c>
      <c r="P519" t="s">
        <v>1510</v>
      </c>
      <c r="Q519" t="s">
        <v>363</v>
      </c>
      <c r="R519" t="s">
        <v>1509</v>
      </c>
      <c r="S519" t="s">
        <v>1531</v>
      </c>
    </row>
    <row r="520" spans="1:19" x14ac:dyDescent="0.3">
      <c r="A520" t="s">
        <v>723</v>
      </c>
      <c r="B520" t="s">
        <v>358</v>
      </c>
      <c r="C520" t="s">
        <v>1523</v>
      </c>
      <c r="D520" t="s">
        <v>2446</v>
      </c>
      <c r="E520" t="s">
        <v>2282</v>
      </c>
      <c r="F520" t="s">
        <v>2780</v>
      </c>
      <c r="G520">
        <v>1</v>
      </c>
      <c r="H520" t="s">
        <v>2781</v>
      </c>
      <c r="I520" s="134">
        <v>45978</v>
      </c>
      <c r="J520" s="66">
        <v>402133</v>
      </c>
      <c r="K520" t="s">
        <v>363</v>
      </c>
      <c r="L520" t="s">
        <v>1600</v>
      </c>
      <c r="M520" t="s">
        <v>1921</v>
      </c>
      <c r="N520" t="s">
        <v>363</v>
      </c>
      <c r="O520" t="s">
        <v>1882</v>
      </c>
      <c r="P520" t="s">
        <v>1510</v>
      </c>
      <c r="Q520" t="s">
        <v>363</v>
      </c>
      <c r="R520" t="s">
        <v>1509</v>
      </c>
      <c r="S520" t="s">
        <v>1531</v>
      </c>
    </row>
    <row r="521" spans="1:19" x14ac:dyDescent="0.3">
      <c r="A521" t="s">
        <v>723</v>
      </c>
      <c r="B521" t="s">
        <v>358</v>
      </c>
      <c r="C521" t="s">
        <v>1523</v>
      </c>
      <c r="D521" t="s">
        <v>2446</v>
      </c>
      <c r="E521" t="s">
        <v>2260</v>
      </c>
      <c r="F521" t="s">
        <v>2782</v>
      </c>
      <c r="G521">
        <v>1</v>
      </c>
      <c r="H521" t="s">
        <v>2783</v>
      </c>
      <c r="I521" s="134">
        <v>45978</v>
      </c>
      <c r="J521" s="66">
        <v>402133</v>
      </c>
      <c r="K521" t="s">
        <v>363</v>
      </c>
      <c r="L521" t="s">
        <v>1594</v>
      </c>
      <c r="M521" t="s">
        <v>1918</v>
      </c>
      <c r="N521" t="s">
        <v>363</v>
      </c>
      <c r="O521" t="s">
        <v>1882</v>
      </c>
      <c r="P521" t="s">
        <v>1510</v>
      </c>
      <c r="Q521" t="s">
        <v>363</v>
      </c>
      <c r="R521" t="s">
        <v>1509</v>
      </c>
      <c r="S521" t="s">
        <v>1531</v>
      </c>
    </row>
    <row r="522" spans="1:19" x14ac:dyDescent="0.3">
      <c r="A522" t="s">
        <v>723</v>
      </c>
      <c r="B522" t="s">
        <v>358</v>
      </c>
      <c r="C522" t="s">
        <v>1523</v>
      </c>
      <c r="D522" t="s">
        <v>2446</v>
      </c>
      <c r="E522" t="s">
        <v>2216</v>
      </c>
      <c r="F522" t="s">
        <v>2784</v>
      </c>
      <c r="G522">
        <v>1</v>
      </c>
      <c r="H522" t="s">
        <v>2785</v>
      </c>
      <c r="I522" s="134">
        <v>45978</v>
      </c>
      <c r="J522" s="66">
        <v>402133</v>
      </c>
      <c r="K522" t="s">
        <v>363</v>
      </c>
      <c r="L522" t="s">
        <v>1585</v>
      </c>
      <c r="M522" t="s">
        <v>1912</v>
      </c>
      <c r="N522" t="s">
        <v>363</v>
      </c>
      <c r="O522" t="s">
        <v>1882</v>
      </c>
      <c r="P522" t="s">
        <v>1510</v>
      </c>
      <c r="Q522" t="s">
        <v>363</v>
      </c>
      <c r="R522" t="s">
        <v>1509</v>
      </c>
      <c r="S522" t="s">
        <v>1531</v>
      </c>
    </row>
    <row r="523" spans="1:19" x14ac:dyDescent="0.3">
      <c r="A523" t="s">
        <v>723</v>
      </c>
      <c r="B523" t="s">
        <v>358</v>
      </c>
      <c r="C523" t="s">
        <v>1523</v>
      </c>
      <c r="D523" t="s">
        <v>2446</v>
      </c>
      <c r="E523" t="s">
        <v>2194</v>
      </c>
      <c r="F523" t="s">
        <v>2786</v>
      </c>
      <c r="G523">
        <v>1</v>
      </c>
      <c r="H523" t="s">
        <v>2787</v>
      </c>
      <c r="I523" s="134">
        <v>45978</v>
      </c>
      <c r="J523" s="66">
        <v>402133</v>
      </c>
      <c r="K523" t="s">
        <v>363</v>
      </c>
      <c r="L523" t="s">
        <v>1579</v>
      </c>
      <c r="M523" t="s">
        <v>1909</v>
      </c>
      <c r="N523" t="s">
        <v>363</v>
      </c>
      <c r="O523" t="s">
        <v>1882</v>
      </c>
      <c r="P523" t="s">
        <v>1510</v>
      </c>
      <c r="Q523" t="s">
        <v>363</v>
      </c>
      <c r="R523" t="s">
        <v>1509</v>
      </c>
      <c r="S523" t="s">
        <v>1531</v>
      </c>
    </row>
    <row r="524" spans="1:19" x14ac:dyDescent="0.3">
      <c r="A524" t="s">
        <v>723</v>
      </c>
      <c r="B524" t="s">
        <v>358</v>
      </c>
      <c r="C524" t="s">
        <v>1523</v>
      </c>
      <c r="D524" t="s">
        <v>2446</v>
      </c>
      <c r="E524" t="s">
        <v>2414</v>
      </c>
      <c r="F524" t="s">
        <v>2788</v>
      </c>
      <c r="G524">
        <v>1</v>
      </c>
      <c r="H524" t="s">
        <v>2789</v>
      </c>
      <c r="I524" s="134">
        <v>45978</v>
      </c>
      <c r="J524" s="66">
        <v>402133</v>
      </c>
      <c r="K524" t="s">
        <v>363</v>
      </c>
      <c r="L524" t="s">
        <v>1629</v>
      </c>
      <c r="M524" t="s">
        <v>1938</v>
      </c>
      <c r="N524" t="s">
        <v>363</v>
      </c>
      <c r="O524" t="s">
        <v>1882</v>
      </c>
      <c r="P524" t="s">
        <v>1510</v>
      </c>
      <c r="Q524" t="s">
        <v>363</v>
      </c>
      <c r="R524" t="s">
        <v>1509</v>
      </c>
      <c r="S524" t="s">
        <v>1531</v>
      </c>
    </row>
    <row r="525" spans="1:19" x14ac:dyDescent="0.3">
      <c r="A525" t="s">
        <v>723</v>
      </c>
      <c r="B525" t="s">
        <v>358</v>
      </c>
      <c r="C525" t="s">
        <v>1523</v>
      </c>
      <c r="D525" t="s">
        <v>2446</v>
      </c>
      <c r="E525" t="s">
        <v>2128</v>
      </c>
      <c r="F525" t="s">
        <v>2790</v>
      </c>
      <c r="G525">
        <v>1</v>
      </c>
      <c r="H525" t="s">
        <v>2791</v>
      </c>
      <c r="I525" s="134">
        <v>45978</v>
      </c>
      <c r="J525" s="66">
        <v>402133</v>
      </c>
      <c r="K525" t="s">
        <v>363</v>
      </c>
      <c r="L525" t="s">
        <v>1550</v>
      </c>
      <c r="M525" t="s">
        <v>1894</v>
      </c>
      <c r="N525" t="s">
        <v>363</v>
      </c>
      <c r="O525" t="s">
        <v>1882</v>
      </c>
      <c r="P525" t="s">
        <v>1510</v>
      </c>
      <c r="Q525" t="s">
        <v>363</v>
      </c>
      <c r="R525" t="s">
        <v>1509</v>
      </c>
      <c r="S525" t="s">
        <v>1531</v>
      </c>
    </row>
    <row r="526" spans="1:19" x14ac:dyDescent="0.3">
      <c r="A526" t="s">
        <v>723</v>
      </c>
      <c r="B526" t="s">
        <v>358</v>
      </c>
      <c r="C526" t="s">
        <v>1523</v>
      </c>
      <c r="D526" t="s">
        <v>2446</v>
      </c>
      <c r="E526" t="s">
        <v>2029</v>
      </c>
      <c r="F526" t="s">
        <v>2792</v>
      </c>
      <c r="G526">
        <v>1</v>
      </c>
      <c r="H526" t="s">
        <v>2793</v>
      </c>
      <c r="I526" s="134">
        <v>45978</v>
      </c>
      <c r="J526" s="66">
        <v>402133</v>
      </c>
      <c r="K526" t="s">
        <v>363</v>
      </c>
      <c r="L526" t="s">
        <v>1541</v>
      </c>
      <c r="M526" t="s">
        <v>1889</v>
      </c>
      <c r="N526" t="s">
        <v>363</v>
      </c>
      <c r="O526" t="s">
        <v>1882</v>
      </c>
      <c r="P526" t="s">
        <v>1510</v>
      </c>
      <c r="Q526" t="s">
        <v>363</v>
      </c>
      <c r="R526" t="s">
        <v>1509</v>
      </c>
      <c r="S526" t="s">
        <v>1531</v>
      </c>
    </row>
    <row r="527" spans="1:19" x14ac:dyDescent="0.3">
      <c r="A527" t="s">
        <v>723</v>
      </c>
      <c r="B527" t="s">
        <v>358</v>
      </c>
      <c r="C527" t="s">
        <v>1523</v>
      </c>
      <c r="D527" t="s">
        <v>2446</v>
      </c>
      <c r="E527" t="s">
        <v>2370</v>
      </c>
      <c r="F527" t="s">
        <v>2794</v>
      </c>
      <c r="G527">
        <v>1</v>
      </c>
      <c r="H527" t="s">
        <v>2795</v>
      </c>
      <c r="I527" s="134">
        <v>45978</v>
      </c>
      <c r="J527" s="66">
        <v>402133</v>
      </c>
      <c r="K527" t="s">
        <v>363</v>
      </c>
      <c r="L527" t="s">
        <v>1619</v>
      </c>
      <c r="M527" t="s">
        <v>1932</v>
      </c>
      <c r="N527" t="s">
        <v>363</v>
      </c>
      <c r="O527" t="s">
        <v>1882</v>
      </c>
      <c r="P527" t="s">
        <v>1510</v>
      </c>
      <c r="Q527" t="s">
        <v>363</v>
      </c>
      <c r="R527" t="s">
        <v>1509</v>
      </c>
      <c r="S527" t="s">
        <v>1531</v>
      </c>
    </row>
    <row r="528" spans="1:19" x14ac:dyDescent="0.3">
      <c r="A528" t="s">
        <v>723</v>
      </c>
      <c r="B528" t="s">
        <v>358</v>
      </c>
      <c r="C528" t="s">
        <v>1523</v>
      </c>
      <c r="D528" t="s">
        <v>2446</v>
      </c>
      <c r="E528" t="s">
        <v>2348</v>
      </c>
      <c r="F528" t="s">
        <v>2796</v>
      </c>
      <c r="G528">
        <v>1</v>
      </c>
      <c r="H528" t="s">
        <v>2797</v>
      </c>
      <c r="I528" s="134">
        <v>45978</v>
      </c>
      <c r="J528" s="66">
        <v>402133</v>
      </c>
      <c r="K528" t="s">
        <v>363</v>
      </c>
      <c r="L528" t="s">
        <v>1614</v>
      </c>
      <c r="M528" t="s">
        <v>1929</v>
      </c>
      <c r="N528" t="s">
        <v>363</v>
      </c>
      <c r="O528" t="s">
        <v>1882</v>
      </c>
      <c r="P528" t="s">
        <v>1510</v>
      </c>
      <c r="Q528" t="s">
        <v>363</v>
      </c>
      <c r="R528" t="s">
        <v>1509</v>
      </c>
      <c r="S528" t="s">
        <v>1531</v>
      </c>
    </row>
    <row r="529" spans="1:19" x14ac:dyDescent="0.3">
      <c r="A529" t="s">
        <v>723</v>
      </c>
      <c r="B529" t="s">
        <v>358</v>
      </c>
      <c r="C529" t="s">
        <v>1523</v>
      </c>
      <c r="D529" t="s">
        <v>2446</v>
      </c>
      <c r="E529" t="s">
        <v>2238</v>
      </c>
      <c r="F529" t="s">
        <v>2798</v>
      </c>
      <c r="G529">
        <v>1</v>
      </c>
      <c r="H529" t="s">
        <v>2799</v>
      </c>
      <c r="I529" s="134">
        <v>45978</v>
      </c>
      <c r="J529" s="66">
        <v>402133</v>
      </c>
      <c r="K529" t="s">
        <v>363</v>
      </c>
      <c r="L529" t="s">
        <v>1589</v>
      </c>
      <c r="M529" t="s">
        <v>1915</v>
      </c>
      <c r="N529" t="s">
        <v>363</v>
      </c>
      <c r="O529" t="s">
        <v>1882</v>
      </c>
      <c r="P529" t="s">
        <v>1510</v>
      </c>
      <c r="Q529" t="s">
        <v>363</v>
      </c>
      <c r="R529" t="s">
        <v>1509</v>
      </c>
      <c r="S529" t="s">
        <v>1531</v>
      </c>
    </row>
    <row r="530" spans="1:19" x14ac:dyDescent="0.3">
      <c r="A530" t="s">
        <v>723</v>
      </c>
      <c r="B530" t="s">
        <v>358</v>
      </c>
      <c r="C530" t="s">
        <v>1523</v>
      </c>
      <c r="D530" t="s">
        <v>2446</v>
      </c>
      <c r="E530" t="s">
        <v>2084</v>
      </c>
      <c r="F530" t="s">
        <v>2800</v>
      </c>
      <c r="G530">
        <v>1</v>
      </c>
      <c r="H530" t="s">
        <v>2801</v>
      </c>
      <c r="I530" s="134">
        <v>45978</v>
      </c>
      <c r="J530" s="66">
        <v>402133</v>
      </c>
      <c r="K530" t="s">
        <v>363</v>
      </c>
      <c r="L530" t="s">
        <v>1529</v>
      </c>
      <c r="M530" t="s">
        <v>1689</v>
      </c>
      <c r="N530" t="s">
        <v>363</v>
      </c>
      <c r="O530" t="s">
        <v>1882</v>
      </c>
      <c r="P530" t="s">
        <v>1510</v>
      </c>
      <c r="Q530" t="s">
        <v>363</v>
      </c>
      <c r="R530" t="s">
        <v>1509</v>
      </c>
      <c r="S530" t="s">
        <v>1531</v>
      </c>
    </row>
    <row r="531" spans="1:19" x14ac:dyDescent="0.3">
      <c r="A531" t="s">
        <v>723</v>
      </c>
      <c r="B531" t="s">
        <v>358</v>
      </c>
      <c r="C531" t="s">
        <v>1523</v>
      </c>
      <c r="D531" t="s">
        <v>2446</v>
      </c>
      <c r="E531" t="s">
        <v>2150</v>
      </c>
      <c r="F531" t="s">
        <v>2802</v>
      </c>
      <c r="G531">
        <v>1</v>
      </c>
      <c r="H531" t="s">
        <v>2803</v>
      </c>
      <c r="I531" s="134">
        <v>45978</v>
      </c>
      <c r="J531" s="66">
        <v>402133</v>
      </c>
      <c r="K531" t="s">
        <v>363</v>
      </c>
      <c r="L531" t="s">
        <v>1568</v>
      </c>
      <c r="M531" t="s">
        <v>1903</v>
      </c>
      <c r="N531" t="s">
        <v>363</v>
      </c>
      <c r="O531" t="s">
        <v>1882</v>
      </c>
      <c r="P531" t="s">
        <v>1510</v>
      </c>
      <c r="Q531" t="s">
        <v>363</v>
      </c>
      <c r="R531" t="s">
        <v>1509</v>
      </c>
      <c r="S531" t="s">
        <v>1531</v>
      </c>
    </row>
    <row r="532" spans="1:19" x14ac:dyDescent="0.3">
      <c r="A532" t="s">
        <v>723</v>
      </c>
      <c r="B532" t="s">
        <v>358</v>
      </c>
      <c r="C532" t="s">
        <v>1523</v>
      </c>
      <c r="D532" t="s">
        <v>2446</v>
      </c>
      <c r="E532" t="s">
        <v>2106</v>
      </c>
      <c r="F532" t="s">
        <v>2804</v>
      </c>
      <c r="G532">
        <v>1</v>
      </c>
      <c r="H532" t="s">
        <v>2805</v>
      </c>
      <c r="I532" s="134">
        <v>45978</v>
      </c>
      <c r="J532" s="66">
        <v>402133</v>
      </c>
      <c r="K532" t="s">
        <v>363</v>
      </c>
      <c r="L532" t="s">
        <v>1556</v>
      </c>
      <c r="M532" t="s">
        <v>1557</v>
      </c>
      <c r="N532" t="s">
        <v>363</v>
      </c>
      <c r="O532" t="s">
        <v>1882</v>
      </c>
      <c r="P532" t="s">
        <v>1510</v>
      </c>
      <c r="Q532" t="s">
        <v>363</v>
      </c>
      <c r="R532" t="s">
        <v>1509</v>
      </c>
      <c r="S532" t="s">
        <v>1531</v>
      </c>
    </row>
    <row r="533" spans="1:19" x14ac:dyDescent="0.3">
      <c r="A533" t="s">
        <v>723</v>
      </c>
      <c r="B533" t="s">
        <v>358</v>
      </c>
      <c r="C533" t="s">
        <v>1523</v>
      </c>
      <c r="D533" t="s">
        <v>2446</v>
      </c>
      <c r="E533" t="s">
        <v>2007</v>
      </c>
      <c r="F533" t="s">
        <v>2806</v>
      </c>
      <c r="G533">
        <v>1</v>
      </c>
      <c r="H533" t="s">
        <v>2807</v>
      </c>
      <c r="I533" s="134">
        <v>45978</v>
      </c>
      <c r="J533" s="66">
        <v>402133</v>
      </c>
      <c r="K533" t="s">
        <v>363</v>
      </c>
      <c r="L533" t="s">
        <v>1536</v>
      </c>
      <c r="M533" t="s">
        <v>1886</v>
      </c>
      <c r="N533" t="s">
        <v>363</v>
      </c>
      <c r="O533" t="s">
        <v>1882</v>
      </c>
      <c r="P533" t="s">
        <v>1510</v>
      </c>
      <c r="Q533" t="s">
        <v>363</v>
      </c>
      <c r="R533" t="s">
        <v>1509</v>
      </c>
      <c r="S533" t="s">
        <v>1531</v>
      </c>
    </row>
    <row r="534" spans="1:19" x14ac:dyDescent="0.3">
      <c r="A534" t="s">
        <v>723</v>
      </c>
      <c r="B534" t="s">
        <v>358</v>
      </c>
      <c r="C534" t="s">
        <v>1523</v>
      </c>
      <c r="D534" t="s">
        <v>2446</v>
      </c>
      <c r="E534" t="s">
        <v>1982</v>
      </c>
      <c r="F534" t="s">
        <v>2808</v>
      </c>
      <c r="G534">
        <v>1</v>
      </c>
      <c r="H534" t="s">
        <v>2809</v>
      </c>
      <c r="I534" s="134">
        <v>45978</v>
      </c>
      <c r="J534" s="66">
        <v>402133</v>
      </c>
      <c r="K534" t="s">
        <v>363</v>
      </c>
      <c r="L534" t="s">
        <v>1529</v>
      </c>
      <c r="M534" t="s">
        <v>1689</v>
      </c>
      <c r="N534" t="s">
        <v>363</v>
      </c>
      <c r="O534" t="s">
        <v>1882</v>
      </c>
      <c r="P534" t="s">
        <v>1510</v>
      </c>
      <c r="Q534" t="s">
        <v>363</v>
      </c>
      <c r="R534" t="s">
        <v>1509</v>
      </c>
      <c r="S534" t="s">
        <v>1531</v>
      </c>
    </row>
    <row r="535" spans="1:19" x14ac:dyDescent="0.3">
      <c r="A535" t="s">
        <v>723</v>
      </c>
      <c r="B535" t="s">
        <v>358</v>
      </c>
      <c r="C535" t="s">
        <v>1523</v>
      </c>
      <c r="D535" t="s">
        <v>2446</v>
      </c>
      <c r="E535" t="s">
        <v>2304</v>
      </c>
      <c r="F535" t="s">
        <v>2810</v>
      </c>
      <c r="G535">
        <v>1</v>
      </c>
      <c r="H535" t="s">
        <v>2811</v>
      </c>
      <c r="I535" s="134">
        <v>45978</v>
      </c>
      <c r="J535" s="66">
        <v>402133</v>
      </c>
      <c r="K535" t="s">
        <v>363</v>
      </c>
      <c r="L535" t="s">
        <v>1605</v>
      </c>
      <c r="M535" t="s">
        <v>1924</v>
      </c>
      <c r="N535" t="s">
        <v>363</v>
      </c>
      <c r="O535" t="s">
        <v>1882</v>
      </c>
      <c r="P535" t="s">
        <v>1510</v>
      </c>
      <c r="Q535" t="s">
        <v>363</v>
      </c>
      <c r="R535" t="s">
        <v>1509</v>
      </c>
      <c r="S535" t="s">
        <v>1531</v>
      </c>
    </row>
  </sheetData>
  <autoFilter ref="A1:S535" xr:uid="{80F60CBD-4F00-41C0-8949-8531AFAD74BF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7FE8A-60FD-4193-9318-4C7688F62368}">
  <dimension ref="A1:E12"/>
  <sheetViews>
    <sheetView workbookViewId="0">
      <selection activeCell="A7" sqref="A7"/>
    </sheetView>
  </sheetViews>
  <sheetFormatPr defaultRowHeight="14.4" x14ac:dyDescent="0.3"/>
  <cols>
    <col min="4" max="4" width="13.5546875" customWidth="1"/>
    <col min="5" max="5" width="46.88671875" customWidth="1"/>
  </cols>
  <sheetData>
    <row r="1" spans="1:5" x14ac:dyDescent="0.3">
      <c r="A1" s="186" t="s">
        <v>1950</v>
      </c>
      <c r="B1" s="186"/>
      <c r="C1" s="186"/>
    </row>
    <row r="2" spans="1:5" x14ac:dyDescent="0.3">
      <c r="A2" t="s">
        <v>723</v>
      </c>
      <c r="B2" t="s">
        <v>722</v>
      </c>
      <c r="C2" t="s">
        <v>721</v>
      </c>
      <c r="D2" t="s">
        <v>1942</v>
      </c>
      <c r="E2" t="s">
        <v>1943</v>
      </c>
    </row>
    <row r="3" spans="1:5" x14ac:dyDescent="0.3">
      <c r="B3" t="s">
        <v>1944</v>
      </c>
      <c r="D3" s="66">
        <v>45848</v>
      </c>
      <c r="E3" t="s">
        <v>1945</v>
      </c>
    </row>
    <row r="4" spans="1:5" x14ac:dyDescent="0.3">
      <c r="B4" t="s">
        <v>1947</v>
      </c>
      <c r="D4" s="66">
        <v>45881</v>
      </c>
      <c r="E4" t="s">
        <v>1946</v>
      </c>
    </row>
    <row r="5" spans="1:5" x14ac:dyDescent="0.3">
      <c r="C5" t="s">
        <v>1948</v>
      </c>
      <c r="D5" s="66">
        <v>45954</v>
      </c>
      <c r="E5" t="s">
        <v>1949</v>
      </c>
    </row>
    <row r="6" spans="1:5" x14ac:dyDescent="0.3">
      <c r="A6" t="s">
        <v>2812</v>
      </c>
      <c r="D6" s="66">
        <v>45981</v>
      </c>
      <c r="E6" t="s">
        <v>2816</v>
      </c>
    </row>
    <row r="7" spans="1:5" x14ac:dyDescent="0.3">
      <c r="B7" t="s">
        <v>2817</v>
      </c>
      <c r="D7" s="66">
        <v>45981</v>
      </c>
      <c r="E7" t="s">
        <v>2818</v>
      </c>
    </row>
    <row r="8" spans="1:5" x14ac:dyDescent="0.3">
      <c r="D8" s="66"/>
    </row>
    <row r="9" spans="1:5" x14ac:dyDescent="0.3">
      <c r="D9" s="66"/>
    </row>
    <row r="10" spans="1:5" x14ac:dyDescent="0.3">
      <c r="D10" s="66"/>
    </row>
    <row r="11" spans="1:5" x14ac:dyDescent="0.3">
      <c r="D11" s="66"/>
    </row>
    <row r="12" spans="1:5" x14ac:dyDescent="0.3">
      <c r="D12" s="66"/>
    </row>
  </sheetData>
  <mergeCells count="1">
    <mergeCell ref="A1:C1"/>
  </mergeCell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C41D6D1973A4F89556BB16F1F788D" ma:contentTypeVersion="16" ma:contentTypeDescription="Create a new document." ma:contentTypeScope="" ma:versionID="ff7fee24ff19a339f01eb1d037b64c33">
  <xsd:schema xmlns:xsd="http://www.w3.org/2001/XMLSchema" xmlns:xs="http://www.w3.org/2001/XMLSchema" xmlns:p="http://schemas.microsoft.com/office/2006/metadata/properties" xmlns:ns2="06cb6719-cd50-4166-8ff6-7d6ccbab2673" xmlns:ns3="68591eb6-f205-4484-98f5-1f01454844a1" targetNamespace="http://schemas.microsoft.com/office/2006/metadata/properties" ma:root="true" ma:fieldsID="9306c5f40dd88f9b17755ce60f894703" ns2:_="" ns3:_="">
    <xsd:import namespace="06cb6719-cd50-4166-8ff6-7d6ccbab2673"/>
    <xsd:import namespace="68591eb6-f205-4484-98f5-1f01454844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cb6719-cd50-4166-8ff6-7d6ccbab26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7b3d863c-210b-42fa-b5ce-68c0959d8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591eb6-f205-4484-98f5-1f01454844a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df9a3e0-5890-43df-b7b0-7a0cf55be8bc}" ma:internalName="TaxCatchAll" ma:showField="CatchAllData" ma:web="68591eb6-f205-4484-98f5-1f01454844a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8591eb6-f205-4484-98f5-1f01454844a1" xsi:nil="true"/>
    <lcf76f155ced4ddcb4097134ff3c332f xmlns="06cb6719-cd50-4166-8ff6-7d6ccbab267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BDEF686-C1F9-44D9-827A-8C6E71BEDBA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3CD85C-FC40-49AA-9F22-F962AAC1EBE1}"/>
</file>

<file path=customXml/itemProps3.xml><?xml version="1.0" encoding="utf-8"?>
<ds:datastoreItem xmlns:ds="http://schemas.openxmlformats.org/officeDocument/2006/customXml" ds:itemID="{B5550AA6-BE71-4287-BAFE-72A2B6BE355D}">
  <ds:schemaRefs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06cb6719-cd50-4166-8ff6-7d6ccbab2673"/>
    <ds:schemaRef ds:uri="http://www.w3.org/XML/1998/namespace"/>
    <ds:schemaRef ds:uri="http://purl.org/dc/dcmitype/"/>
    <ds:schemaRef ds:uri="68591eb6-f205-4484-98f5-1f01454844a1"/>
    <ds:schemaRef ds:uri="http://schemas.microsoft.com/office/infopath/2007/PartnerControl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21</vt:i4>
      </vt:variant>
    </vt:vector>
  </HeadingPairs>
  <TitlesOfParts>
    <vt:vector size="27" baseType="lpstr">
      <vt:lpstr>Express Input Form</vt:lpstr>
      <vt:lpstr>Summary</vt:lpstr>
      <vt:lpstr>PC Uploader</vt:lpstr>
      <vt:lpstr>Dropdown Tables</vt:lpstr>
      <vt:lpstr>Measure Table</vt:lpstr>
      <vt:lpstr>Versions</vt:lpstr>
      <vt:lpstr>BuildingType</vt:lpstr>
      <vt:lpstr>DollarCostSavings</vt:lpstr>
      <vt:lpstr>DoubleCapped</vt:lpstr>
      <vt:lpstr>FixtureClassification</vt:lpstr>
      <vt:lpstr>Incentives_Total</vt:lpstr>
      <vt:lpstr>kW_Rate</vt:lpstr>
      <vt:lpstr>kWh_Rate</vt:lpstr>
      <vt:lpstr>kWhSavings_Total</vt:lpstr>
      <vt:lpstr>kWSavings_Total</vt:lpstr>
      <vt:lpstr>Measure_Table</vt:lpstr>
      <vt:lpstr>Measure_Translator</vt:lpstr>
      <vt:lpstr>NetCost</vt:lpstr>
      <vt:lpstr>'Express Input Form'!Print_Area</vt:lpstr>
      <vt:lpstr>Summary!Print_Area</vt:lpstr>
      <vt:lpstr>ProjectState</vt:lpstr>
      <vt:lpstr>Rate_Schedules</vt:lpstr>
      <vt:lpstr>SMBE_Eligible</vt:lpstr>
      <vt:lpstr>SMBEBuildingType</vt:lpstr>
      <vt:lpstr>States</vt:lpstr>
      <vt:lpstr>TotalCost</vt:lpstr>
      <vt:lpstr>TotalProjectWattage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R. Todd Wood</dc:creator>
  <cp:keywords/>
  <dc:description/>
  <cp:lastModifiedBy>Danita Skoglund</cp:lastModifiedBy>
  <cp:revision/>
  <cp:lastPrinted>2025-10-24T15:54:50Z</cp:lastPrinted>
  <dcterms:created xsi:type="dcterms:W3CDTF">2025-06-24T21:56:25Z</dcterms:created>
  <dcterms:modified xsi:type="dcterms:W3CDTF">2026-03-23T17:32:43Z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0x0101009C4C41D6D1973A4F89556BB16F1F788D</vt:lpwstr>
  </property>
  <property fmtid="{D5CDD505-2E9C-101B-9397-08002B2CF9AE}" pid="3" name="MediaServiceImageTags">
    <vt:lpwstr/>
  </property>
</Properties>
</file>